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C:\Users\alexapaige\AppData\Local\Microsoft\Olk\Attachments\ooa-6399ea08-6a2c-44b1-8e1e-3e3d94c5f828\7adaddaaeaa5bf0eaeab70a9dfb7dff2bffadc26d1a82240f9464f1031e29cbf\"/>
    </mc:Choice>
  </mc:AlternateContent>
  <xr:revisionPtr revIDLastSave="0" documentId="8_{2E29A8C6-E254-4592-8589-B9C944845031}" xr6:coauthVersionLast="47" xr6:coauthVersionMax="47" xr10:uidLastSave="{00000000-0000-0000-0000-000000000000}"/>
  <bookViews>
    <workbookView xWindow="-108" yWindow="-108" windowWidth="23256" windowHeight="12456" activeTab="2" xr2:uid="{00000000-000D-0000-FFFF-FFFF00000000}"/>
  </bookViews>
  <sheets>
    <sheet name="Data" sheetId="2" r:id="rId1"/>
    <sheet name="Misc" sheetId="4" r:id="rId2"/>
    <sheet name="Estimator" sheetId="1" r:id="rId3"/>
    <sheet name="Parts Summary" sheetId="3" r:id="rId4"/>
  </sheets>
  <definedNames>
    <definedName name="_xlnm.Print_Area" localSheetId="0">Data!$B$2:$P$28</definedName>
    <definedName name="_xlnm.Print_Area" localSheetId="2">Estimator!$A$1:$N$227</definedName>
    <definedName name="_xlnm.Print_Area" localSheetId="1">Misc!$A$1:$D$47</definedName>
    <definedName name="_xlnm.Print_Area" localSheetId="3">'Parts Summary'!$A$1:$M$100</definedName>
    <definedName name="_xlnm.Print_Titles" localSheetId="2">Estimator!$1:$6</definedName>
    <definedName name="_xlnm.Print_Titles" localSheetId="3">'Parts Summary'!$4:$7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8" i="1" l="1"/>
  <c r="S210" i="1"/>
  <c r="S198" i="1"/>
  <c r="S199" i="1"/>
  <c r="S200" i="1"/>
  <c r="S201" i="1"/>
  <c r="S202" i="1"/>
  <c r="S203" i="1"/>
  <c r="S204" i="1"/>
  <c r="S205" i="1"/>
  <c r="S206" i="1"/>
  <c r="S197" i="1"/>
  <c r="S187" i="1"/>
  <c r="S188" i="1"/>
  <c r="S189" i="1"/>
  <c r="S190" i="1"/>
  <c r="S191" i="1"/>
  <c r="S192" i="1"/>
  <c r="S193" i="1"/>
  <c r="S194" i="1"/>
  <c r="S195" i="1"/>
  <c r="S186" i="1"/>
  <c r="S181" i="1"/>
  <c r="S182" i="1"/>
  <c r="S183" i="1"/>
  <c r="S184" i="1"/>
  <c r="S180" i="1"/>
  <c r="S174" i="1"/>
  <c r="S171" i="1"/>
  <c r="S166" i="1"/>
  <c r="S167" i="1"/>
  <c r="S168" i="1"/>
  <c r="S169" i="1"/>
  <c r="S165" i="1"/>
  <c r="S155" i="1"/>
  <c r="S156" i="1"/>
  <c r="S157" i="1"/>
  <c r="S154" i="1"/>
  <c r="S149" i="1"/>
  <c r="S150" i="1"/>
  <c r="S151" i="1"/>
  <c r="S152" i="1"/>
  <c r="S148" i="1"/>
  <c r="S141" i="1"/>
  <c r="S142" i="1"/>
  <c r="S143" i="1"/>
  <c r="S144" i="1"/>
  <c r="S145" i="1"/>
  <c r="S146" i="1"/>
  <c r="S140" i="1"/>
  <c r="S132" i="1"/>
  <c r="S133" i="1"/>
  <c r="S134" i="1"/>
  <c r="S135" i="1"/>
  <c r="S136" i="1"/>
  <c r="S137" i="1"/>
  <c r="S138" i="1"/>
  <c r="S131" i="1"/>
  <c r="S111" i="1"/>
  <c r="S112" i="1"/>
  <c r="S113" i="1"/>
  <c r="S114" i="1"/>
  <c r="S115" i="1"/>
  <c r="S116" i="1"/>
  <c r="S117" i="1"/>
  <c r="S118" i="1"/>
  <c r="S119" i="1"/>
  <c r="S120" i="1"/>
  <c r="S121" i="1"/>
  <c r="S122" i="1"/>
  <c r="S123" i="1"/>
  <c r="S124" i="1"/>
  <c r="S125" i="1"/>
  <c r="S126" i="1"/>
  <c r="S127" i="1"/>
  <c r="S128" i="1"/>
  <c r="S129" i="1"/>
  <c r="S110" i="1"/>
  <c r="S105" i="1"/>
  <c r="S106" i="1"/>
  <c r="S107" i="1"/>
  <c r="S108" i="1"/>
  <c r="S104" i="1"/>
  <c r="S102" i="1" l="1"/>
  <c r="S99" i="1"/>
  <c r="S100" i="1"/>
  <c r="S101" i="1"/>
  <c r="S98" i="1"/>
  <c r="S93" i="1"/>
  <c r="S94" i="1"/>
  <c r="S95" i="1"/>
  <c r="S96" i="1"/>
  <c r="S92" i="1"/>
  <c r="S87" i="1"/>
  <c r="S88" i="1"/>
  <c r="S89" i="1"/>
  <c r="S90" i="1"/>
  <c r="S86" i="1"/>
  <c r="S76" i="1"/>
  <c r="S77" i="1"/>
  <c r="S78" i="1"/>
  <c r="S79" i="1"/>
  <c r="S80" i="1"/>
  <c r="S81" i="1"/>
  <c r="S82" i="1"/>
  <c r="S83" i="1"/>
  <c r="S84" i="1"/>
  <c r="S75" i="1"/>
  <c r="S67" i="1"/>
  <c r="S68" i="1"/>
  <c r="S69" i="1"/>
  <c r="S70" i="1"/>
  <c r="S71" i="1"/>
  <c r="S72" i="1"/>
  <c r="S73" i="1"/>
  <c r="S66" i="1"/>
  <c r="S61" i="1"/>
  <c r="S62" i="1"/>
  <c r="S63" i="1"/>
  <c r="S64" i="1"/>
  <c r="S60" i="1"/>
  <c r="S55" i="1"/>
  <c r="S56" i="1"/>
  <c r="S57" i="1"/>
  <c r="S58" i="1"/>
  <c r="S54" i="1"/>
  <c r="S40" i="1"/>
  <c r="S41" i="1"/>
  <c r="S42" i="1"/>
  <c r="S43" i="1"/>
  <c r="S44" i="1"/>
  <c r="S45" i="1"/>
  <c r="S46" i="1"/>
  <c r="S47" i="1"/>
  <c r="S48" i="1"/>
  <c r="S49" i="1"/>
  <c r="S50" i="1"/>
  <c r="S51" i="1"/>
  <c r="S52" i="1"/>
  <c r="S39" i="1"/>
  <c r="H60" i="1" l="1"/>
  <c r="H61" i="1"/>
  <c r="H62" i="1"/>
  <c r="H63" i="1"/>
  <c r="H64" i="1"/>
  <c r="S109" i="1"/>
  <c r="S158" i="1"/>
  <c r="S159" i="1"/>
  <c r="G159" i="1" s="1"/>
  <c r="S160" i="1"/>
  <c r="G160" i="1" s="1"/>
  <c r="S161" i="1"/>
  <c r="G161" i="1" s="1"/>
  <c r="S162" i="1"/>
  <c r="G162" i="1" s="1"/>
  <c r="S163" i="1"/>
  <c r="G163" i="1" s="1"/>
  <c r="S164" i="1"/>
  <c r="S175" i="1"/>
  <c r="G175" i="1" s="1"/>
  <c r="S177" i="1"/>
  <c r="S179" i="1"/>
  <c r="S207" i="1"/>
  <c r="S208" i="1"/>
  <c r="S209" i="1"/>
  <c r="S10" i="1"/>
  <c r="S11" i="1"/>
  <c r="S12" i="1"/>
  <c r="S13" i="1"/>
  <c r="S14" i="1"/>
  <c r="S15" i="1"/>
  <c r="S16" i="1"/>
  <c r="S17" i="1"/>
  <c r="S18" i="1"/>
  <c r="S19" i="1"/>
  <c r="S20" i="1"/>
  <c r="S21" i="1"/>
  <c r="S22" i="1"/>
  <c r="S23" i="1"/>
  <c r="S24" i="1"/>
  <c r="S25" i="1"/>
  <c r="S26" i="1"/>
  <c r="S27" i="1"/>
  <c r="S28" i="1"/>
  <c r="S29" i="1"/>
  <c r="S30" i="1"/>
  <c r="S31" i="1"/>
  <c r="S32" i="1"/>
  <c r="S33" i="1"/>
  <c r="S34" i="1"/>
  <c r="S35" i="1"/>
  <c r="S36" i="1"/>
  <c r="S37" i="1"/>
  <c r="S9" i="1"/>
  <c r="E216" i="1"/>
  <c r="L64" i="1"/>
  <c r="M64" i="1" s="1"/>
  <c r="J64" i="1"/>
  <c r="L63" i="1"/>
  <c r="M63" i="1" s="1"/>
  <c r="J63" i="1"/>
  <c r="L62" i="1"/>
  <c r="M62" i="1" s="1"/>
  <c r="J62" i="1"/>
  <c r="L61" i="1"/>
  <c r="M61" i="1" s="1"/>
  <c r="J61" i="1"/>
  <c r="L60" i="1"/>
  <c r="M60" i="1" s="1"/>
  <c r="J60" i="1"/>
  <c r="O33" i="1"/>
  <c r="O34" i="1"/>
  <c r="O35" i="1"/>
  <c r="O36" i="1"/>
  <c r="O37" i="1"/>
  <c r="N63" i="1" l="1"/>
  <c r="N60" i="1"/>
  <c r="N64" i="1"/>
  <c r="N61" i="1"/>
  <c r="N62" i="1"/>
  <c r="E215" i="1"/>
  <c r="H33" i="1"/>
  <c r="H34" i="1"/>
  <c r="H35" i="1"/>
  <c r="H36" i="1"/>
  <c r="H37" i="1"/>
  <c r="J33" i="1"/>
  <c r="J34" i="1"/>
  <c r="J35" i="1"/>
  <c r="J36" i="1"/>
  <c r="J37" i="1"/>
  <c r="L33" i="1"/>
  <c r="M33" i="1" s="1"/>
  <c r="L34" i="1"/>
  <c r="M34" i="1" s="1"/>
  <c r="L35" i="1"/>
  <c r="M35" i="1" s="1"/>
  <c r="L36" i="1"/>
  <c r="M36" i="1" s="1"/>
  <c r="L37" i="1"/>
  <c r="M37" i="1" s="1"/>
  <c r="N37" i="1" l="1"/>
  <c r="N36" i="1"/>
  <c r="N34" i="1"/>
  <c r="N33" i="1"/>
  <c r="N35" i="1"/>
  <c r="H9" i="1" l="1"/>
  <c r="J9" i="1"/>
  <c r="L190" i="1" l="1"/>
  <c r="M190" i="1" s="1"/>
  <c r="L191" i="1"/>
  <c r="M191" i="1" s="1"/>
  <c r="L192" i="1"/>
  <c r="M192" i="1" s="1"/>
  <c r="L193" i="1"/>
  <c r="M193" i="1" s="1"/>
  <c r="L194" i="1"/>
  <c r="M194" i="1" s="1"/>
  <c r="J190" i="1"/>
  <c r="J191" i="1"/>
  <c r="J192" i="1"/>
  <c r="J193" i="1"/>
  <c r="J194" i="1"/>
  <c r="H190" i="1"/>
  <c r="H191" i="1"/>
  <c r="H192" i="1"/>
  <c r="H193" i="1"/>
  <c r="H194" i="1"/>
  <c r="L186" i="1"/>
  <c r="M186" i="1" s="1"/>
  <c r="L187" i="1"/>
  <c r="M187" i="1" s="1"/>
  <c r="L188" i="1"/>
  <c r="M188" i="1" s="1"/>
  <c r="L189" i="1"/>
  <c r="M189" i="1" s="1"/>
  <c r="L195" i="1"/>
  <c r="M195" i="1" s="1"/>
  <c r="J186" i="1"/>
  <c r="J187" i="1"/>
  <c r="J188" i="1"/>
  <c r="J189" i="1"/>
  <c r="J195" i="1"/>
  <c r="H186" i="1"/>
  <c r="H187" i="1"/>
  <c r="H188" i="1"/>
  <c r="H189" i="1"/>
  <c r="H195" i="1"/>
  <c r="L180" i="1"/>
  <c r="M180" i="1" s="1"/>
  <c r="L181" i="1"/>
  <c r="M181" i="1" s="1"/>
  <c r="L182" i="1"/>
  <c r="M182" i="1" s="1"/>
  <c r="L183" i="1"/>
  <c r="M183" i="1" s="1"/>
  <c r="L184" i="1"/>
  <c r="M184" i="1" s="1"/>
  <c r="J180" i="1"/>
  <c r="J181" i="1"/>
  <c r="J182" i="1"/>
  <c r="J183" i="1"/>
  <c r="J184" i="1"/>
  <c r="H180" i="1"/>
  <c r="H181" i="1"/>
  <c r="H182" i="1"/>
  <c r="H183" i="1"/>
  <c r="H184" i="1"/>
  <c r="L154" i="1"/>
  <c r="M154" i="1" s="1"/>
  <c r="L155" i="1"/>
  <c r="M155" i="1" s="1"/>
  <c r="L156" i="1"/>
  <c r="M156" i="1" s="1"/>
  <c r="L157" i="1"/>
  <c r="M157" i="1" s="1"/>
  <c r="J154" i="1"/>
  <c r="J155" i="1"/>
  <c r="J156" i="1"/>
  <c r="J157" i="1"/>
  <c r="H154" i="1"/>
  <c r="H155" i="1"/>
  <c r="H156" i="1"/>
  <c r="H157" i="1"/>
  <c r="L159" i="1"/>
  <c r="M159" i="1" s="1"/>
  <c r="L160" i="1"/>
  <c r="M160" i="1" s="1"/>
  <c r="L161" i="1"/>
  <c r="M161" i="1" s="1"/>
  <c r="L162" i="1"/>
  <c r="M162" i="1" s="1"/>
  <c r="L163" i="1"/>
  <c r="M163" i="1" s="1"/>
  <c r="J159" i="1"/>
  <c r="J160" i="1"/>
  <c r="J161" i="1"/>
  <c r="J162" i="1"/>
  <c r="J163" i="1"/>
  <c r="H159" i="1"/>
  <c r="H160" i="1"/>
  <c r="H161" i="1"/>
  <c r="H162" i="1"/>
  <c r="H163" i="1"/>
  <c r="L54" i="1"/>
  <c r="M54" i="1" s="1"/>
  <c r="J54" i="1"/>
  <c r="H54" i="1"/>
  <c r="N194" i="1" l="1"/>
  <c r="N190" i="1"/>
  <c r="N192" i="1"/>
  <c r="N193" i="1"/>
  <c r="N191" i="1"/>
  <c r="N195" i="1"/>
  <c r="N186" i="1"/>
  <c r="N189" i="1"/>
  <c r="N188" i="1"/>
  <c r="N187" i="1"/>
  <c r="N183" i="1"/>
  <c r="N184" i="1"/>
  <c r="N180" i="1"/>
  <c r="N182" i="1"/>
  <c r="N181" i="1"/>
  <c r="N156" i="1"/>
  <c r="N155" i="1"/>
  <c r="N157" i="1"/>
  <c r="N154" i="1"/>
  <c r="N160" i="1"/>
  <c r="N163" i="1"/>
  <c r="N162" i="1"/>
  <c r="N161" i="1"/>
  <c r="N159" i="1"/>
  <c r="N54" i="1"/>
  <c r="O15" i="1"/>
  <c r="O16" i="1"/>
  <c r="O17" i="1"/>
  <c r="O18" i="1"/>
  <c r="O19" i="1"/>
  <c r="O21" i="1"/>
  <c r="O22" i="1"/>
  <c r="O23" i="1"/>
  <c r="O24" i="1"/>
  <c r="O25" i="1"/>
  <c r="O27" i="1"/>
  <c r="O28" i="1"/>
  <c r="O29" i="1"/>
  <c r="O30" i="1"/>
  <c r="O31" i="1"/>
  <c r="L112" i="1"/>
  <c r="M112" i="1" s="1"/>
  <c r="L113" i="1"/>
  <c r="M113" i="1" s="1"/>
  <c r="L114" i="1"/>
  <c r="M114" i="1" s="1"/>
  <c r="L115" i="1"/>
  <c r="M115" i="1" s="1"/>
  <c r="L116" i="1"/>
  <c r="M116" i="1" s="1"/>
  <c r="L117" i="1"/>
  <c r="M117" i="1" s="1"/>
  <c r="L118" i="1"/>
  <c r="M118" i="1" s="1"/>
  <c r="L119" i="1"/>
  <c r="M119" i="1" s="1"/>
  <c r="L120" i="1"/>
  <c r="M120" i="1" s="1"/>
  <c r="L121" i="1"/>
  <c r="M121" i="1" s="1"/>
  <c r="L122" i="1"/>
  <c r="M122" i="1" s="1"/>
  <c r="L123" i="1"/>
  <c r="M123" i="1" s="1"/>
  <c r="L124" i="1"/>
  <c r="M124" i="1" s="1"/>
  <c r="L125" i="1"/>
  <c r="M125" i="1" s="1"/>
  <c r="L126" i="1"/>
  <c r="M126" i="1" s="1"/>
  <c r="L127" i="1"/>
  <c r="M127" i="1" s="1"/>
  <c r="L128" i="1"/>
  <c r="M128" i="1" s="1"/>
  <c r="L129" i="1"/>
  <c r="M129" i="1" s="1"/>
  <c r="J112" i="1"/>
  <c r="J113" i="1"/>
  <c r="J114" i="1"/>
  <c r="J115" i="1"/>
  <c r="J116" i="1"/>
  <c r="J117" i="1"/>
  <c r="J118" i="1"/>
  <c r="J119" i="1"/>
  <c r="J120" i="1"/>
  <c r="J121" i="1"/>
  <c r="J122" i="1"/>
  <c r="J123" i="1"/>
  <c r="J124" i="1"/>
  <c r="J125" i="1"/>
  <c r="J126" i="1"/>
  <c r="J127" i="1"/>
  <c r="J128" i="1"/>
  <c r="J129" i="1"/>
  <c r="H112" i="1"/>
  <c r="H113" i="1"/>
  <c r="H114" i="1"/>
  <c r="H115" i="1"/>
  <c r="H116" i="1"/>
  <c r="H117" i="1"/>
  <c r="H118" i="1"/>
  <c r="H119" i="1"/>
  <c r="H120" i="1"/>
  <c r="H121" i="1"/>
  <c r="H122" i="1"/>
  <c r="H123" i="1"/>
  <c r="H124" i="1"/>
  <c r="H125" i="1"/>
  <c r="H126" i="1"/>
  <c r="H127" i="1"/>
  <c r="H128" i="1"/>
  <c r="H129" i="1"/>
  <c r="L108" i="1"/>
  <c r="M108" i="1" s="1"/>
  <c r="J108" i="1"/>
  <c r="H108" i="1"/>
  <c r="L81" i="1"/>
  <c r="M81" i="1" s="1"/>
  <c r="L82" i="1"/>
  <c r="M82" i="1" s="1"/>
  <c r="L83" i="1"/>
  <c r="M83" i="1" s="1"/>
  <c r="L84" i="1"/>
  <c r="M84" i="1" s="1"/>
  <c r="J81" i="1"/>
  <c r="J82" i="1"/>
  <c r="J83" i="1"/>
  <c r="J84" i="1"/>
  <c r="H81" i="1"/>
  <c r="H82" i="1"/>
  <c r="H83" i="1"/>
  <c r="H84" i="1"/>
  <c r="L72" i="1"/>
  <c r="M72" i="1" s="1"/>
  <c r="L73" i="1"/>
  <c r="M73" i="1" s="1"/>
  <c r="J72" i="1"/>
  <c r="J73" i="1"/>
  <c r="H72" i="1"/>
  <c r="H73" i="1"/>
  <c r="N129" i="1" l="1"/>
  <c r="N121" i="1"/>
  <c r="N113" i="1"/>
  <c r="N128" i="1"/>
  <c r="N120" i="1"/>
  <c r="N112" i="1"/>
  <c r="N127" i="1"/>
  <c r="N123" i="1"/>
  <c r="N119" i="1"/>
  <c r="N115" i="1"/>
  <c r="N125" i="1"/>
  <c r="N117" i="1"/>
  <c r="N124" i="1"/>
  <c r="N116" i="1"/>
  <c r="N126" i="1"/>
  <c r="N122" i="1"/>
  <c r="N118" i="1"/>
  <c r="N114" i="1"/>
  <c r="N108" i="1"/>
  <c r="N83" i="1"/>
  <c r="N82" i="1"/>
  <c r="N81" i="1"/>
  <c r="N84" i="1"/>
  <c r="N73" i="1"/>
  <c r="N72" i="1"/>
  <c r="J39" i="1" l="1"/>
  <c r="J40" i="1"/>
  <c r="J41" i="1"/>
  <c r="J42" i="1"/>
  <c r="J43" i="1"/>
  <c r="J44" i="1"/>
  <c r="J45" i="1"/>
  <c r="J46" i="1"/>
  <c r="J47" i="1"/>
  <c r="J48" i="1"/>
  <c r="J49" i="1"/>
  <c r="J50" i="1"/>
  <c r="J51" i="1"/>
  <c r="J52" i="1"/>
  <c r="L45" i="1"/>
  <c r="M45" i="1" s="1"/>
  <c r="L46" i="1"/>
  <c r="M46" i="1" s="1"/>
  <c r="L47" i="1"/>
  <c r="M47" i="1" s="1"/>
  <c r="L48" i="1"/>
  <c r="M48" i="1" s="1"/>
  <c r="L49" i="1"/>
  <c r="M49" i="1" s="1"/>
  <c r="L50" i="1"/>
  <c r="M50" i="1" s="1"/>
  <c r="L51" i="1"/>
  <c r="M51" i="1" s="1"/>
  <c r="L52" i="1"/>
  <c r="M52" i="1" s="1"/>
  <c r="H45" i="1"/>
  <c r="H46" i="1"/>
  <c r="H47" i="1"/>
  <c r="H48" i="1"/>
  <c r="H49" i="1"/>
  <c r="H50" i="1"/>
  <c r="H51" i="1"/>
  <c r="H52" i="1"/>
  <c r="L31" i="1"/>
  <c r="M31" i="1" s="1"/>
  <c r="J31" i="1"/>
  <c r="H31" i="1"/>
  <c r="L30" i="1"/>
  <c r="M30" i="1" s="1"/>
  <c r="J30" i="1"/>
  <c r="H30" i="1"/>
  <c r="L29" i="1"/>
  <c r="M29" i="1" s="1"/>
  <c r="J29" i="1"/>
  <c r="H29" i="1"/>
  <c r="L28" i="1"/>
  <c r="M28" i="1" s="1"/>
  <c r="J28" i="1"/>
  <c r="H28" i="1"/>
  <c r="L27" i="1"/>
  <c r="M27" i="1" s="1"/>
  <c r="J27" i="1"/>
  <c r="H27" i="1"/>
  <c r="L25" i="1"/>
  <c r="M25" i="1" s="1"/>
  <c r="J25" i="1"/>
  <c r="H25" i="1"/>
  <c r="L24" i="1"/>
  <c r="M24" i="1" s="1"/>
  <c r="J24" i="1"/>
  <c r="H24" i="1"/>
  <c r="L23" i="1"/>
  <c r="J23" i="1"/>
  <c r="H23" i="1"/>
  <c r="L22" i="1"/>
  <c r="M22" i="1" s="1"/>
  <c r="J22" i="1"/>
  <c r="H22" i="1"/>
  <c r="L21" i="1"/>
  <c r="M21" i="1" s="1"/>
  <c r="J21" i="1"/>
  <c r="H21" i="1"/>
  <c r="L19" i="1"/>
  <c r="M19" i="1" s="1"/>
  <c r="J19" i="1"/>
  <c r="H19" i="1"/>
  <c r="L18" i="1"/>
  <c r="M18" i="1" s="1"/>
  <c r="J18" i="1"/>
  <c r="H18" i="1"/>
  <c r="L17" i="1"/>
  <c r="M17" i="1" s="1"/>
  <c r="J17" i="1"/>
  <c r="H17" i="1"/>
  <c r="L16" i="1"/>
  <c r="M16" i="1" s="1"/>
  <c r="J16" i="1"/>
  <c r="H16" i="1"/>
  <c r="L15" i="1"/>
  <c r="M15" i="1" s="1"/>
  <c r="J15" i="1"/>
  <c r="H15" i="1"/>
  <c r="M23" i="1" l="1"/>
  <c r="N23" i="1" s="1"/>
  <c r="N45" i="1"/>
  <c r="N47" i="1"/>
  <c r="N46" i="1"/>
  <c r="N49" i="1"/>
  <c r="N52" i="1"/>
  <c r="N51" i="1"/>
  <c r="N50" i="1"/>
  <c r="N48" i="1"/>
  <c r="N28" i="1"/>
  <c r="N30" i="1"/>
  <c r="N29" i="1"/>
  <c r="N27" i="1"/>
  <c r="N21" i="1"/>
  <c r="N25" i="1"/>
  <c r="N31" i="1"/>
  <c r="N17" i="1"/>
  <c r="N16" i="1"/>
  <c r="N15" i="1"/>
  <c r="N24" i="1"/>
  <c r="N19" i="1"/>
  <c r="N22" i="1"/>
  <c r="N18" i="1"/>
  <c r="L174" i="1" l="1"/>
  <c r="M174" i="1" s="1"/>
  <c r="L175" i="1"/>
  <c r="M175" i="1" s="1"/>
  <c r="J174" i="1"/>
  <c r="J175" i="1"/>
  <c r="H174" i="1"/>
  <c r="H175" i="1"/>
  <c r="L142" i="1"/>
  <c r="M142" i="1" s="1"/>
  <c r="L143" i="1"/>
  <c r="M143" i="1" s="1"/>
  <c r="L144" i="1"/>
  <c r="M144" i="1" s="1"/>
  <c r="L145" i="1"/>
  <c r="M145" i="1" s="1"/>
  <c r="L146" i="1"/>
  <c r="M146" i="1" s="1"/>
  <c r="J142" i="1"/>
  <c r="J143" i="1"/>
  <c r="J144" i="1"/>
  <c r="J145" i="1"/>
  <c r="J146" i="1"/>
  <c r="H142" i="1"/>
  <c r="H143" i="1"/>
  <c r="H144" i="1"/>
  <c r="H145" i="1"/>
  <c r="H146" i="1"/>
  <c r="L107" i="1"/>
  <c r="M107" i="1" s="1"/>
  <c r="J107" i="1"/>
  <c r="H107" i="1"/>
  <c r="L106" i="1"/>
  <c r="M106" i="1" s="1"/>
  <c r="J106" i="1"/>
  <c r="H106" i="1"/>
  <c r="L105" i="1"/>
  <c r="M105" i="1" s="1"/>
  <c r="J105" i="1"/>
  <c r="H105" i="1"/>
  <c r="L104" i="1"/>
  <c r="M104" i="1" s="1"/>
  <c r="J104" i="1"/>
  <c r="H104" i="1"/>
  <c r="L92" i="1"/>
  <c r="M92" i="1" s="1"/>
  <c r="J92" i="1"/>
  <c r="H92" i="1"/>
  <c r="N175" i="1" l="1"/>
  <c r="N174" i="1"/>
  <c r="N143" i="1"/>
  <c r="N146" i="1"/>
  <c r="N142" i="1"/>
  <c r="N145" i="1"/>
  <c r="N105" i="1"/>
  <c r="N144" i="1"/>
  <c r="N106" i="1"/>
  <c r="N104" i="1"/>
  <c r="N107" i="1"/>
  <c r="N92" i="1"/>
  <c r="H10" i="1"/>
  <c r="H11" i="1"/>
  <c r="H12" i="1"/>
  <c r="H13" i="1"/>
  <c r="G215" i="1" l="1"/>
  <c r="N224" i="1"/>
  <c r="O11" i="1" l="1"/>
  <c r="O12" i="1"/>
  <c r="O13" i="1"/>
  <c r="D7" i="4" l="1"/>
  <c r="D8" i="4"/>
  <c r="D9" i="4"/>
  <c r="D10" i="4"/>
  <c r="D11" i="4"/>
  <c r="D12" i="4"/>
  <c r="D13" i="4"/>
  <c r="D14" i="4"/>
  <c r="D15" i="4"/>
  <c r="D16" i="4"/>
  <c r="D17" i="4"/>
  <c r="D18" i="4"/>
  <c r="D19" i="4"/>
  <c r="D20" i="4"/>
  <c r="D21" i="4"/>
  <c r="D22" i="4"/>
  <c r="D23" i="4"/>
  <c r="D24" i="4"/>
  <c r="D25" i="4"/>
  <c r="D26" i="4"/>
  <c r="D27" i="4"/>
  <c r="D28" i="4"/>
  <c r="D29" i="4"/>
  <c r="D30" i="4"/>
  <c r="D31" i="4"/>
  <c r="D32" i="4"/>
  <c r="D33" i="4"/>
  <c r="D34" i="4"/>
  <c r="D35" i="4"/>
  <c r="D36" i="4"/>
  <c r="D37" i="4"/>
  <c r="D38" i="4"/>
  <c r="D39" i="4"/>
  <c r="D40" i="4"/>
  <c r="D41" i="4"/>
  <c r="D42" i="4"/>
  <c r="D43" i="4"/>
  <c r="D6" i="4"/>
  <c r="F5" i="3" l="1"/>
  <c r="D5" i="3"/>
  <c r="C2" i="1"/>
  <c r="D54" i="4"/>
  <c r="D53" i="4"/>
  <c r="D52" i="4"/>
  <c r="D51" i="4"/>
  <c r="D50" i="4"/>
  <c r="D49" i="4"/>
  <c r="D48" i="4"/>
  <c r="D47" i="4"/>
  <c r="D46" i="4"/>
  <c r="D45" i="4"/>
  <c r="D44" i="4"/>
  <c r="D2" i="4" l="1"/>
  <c r="N223" i="1" s="1"/>
  <c r="A7" i="1"/>
  <c r="A9" i="1" s="1"/>
  <c r="A10" i="1" l="1"/>
  <c r="A11" i="1" l="1"/>
  <c r="A12" i="1" l="1"/>
  <c r="N222" i="1"/>
  <c r="N219" i="1"/>
  <c r="O275" i="3"/>
  <c r="O276" i="3"/>
  <c r="O277" i="3"/>
  <c r="O278" i="3"/>
  <c r="O279" i="3"/>
  <c r="O280" i="3"/>
  <c r="O281" i="3"/>
  <c r="O282" i="3"/>
  <c r="O283" i="3"/>
  <c r="O284" i="3"/>
  <c r="O285" i="3"/>
  <c r="O286" i="3"/>
  <c r="O287" i="3"/>
  <c r="O288" i="3"/>
  <c r="O289" i="3"/>
  <c r="O290" i="3"/>
  <c r="O291" i="3"/>
  <c r="O292" i="3"/>
  <c r="O293" i="3"/>
  <c r="O294" i="3"/>
  <c r="O295" i="3"/>
  <c r="O296" i="3"/>
  <c r="O297" i="3"/>
  <c r="O298" i="3"/>
  <c r="O299" i="3"/>
  <c r="O300" i="3"/>
  <c r="O301" i="3"/>
  <c r="O302" i="3"/>
  <c r="O303" i="3"/>
  <c r="A13" i="1" l="1"/>
  <c r="L204" i="1"/>
  <c r="M204" i="1" s="1"/>
  <c r="L205" i="1"/>
  <c r="M205" i="1" s="1"/>
  <c r="L206" i="1"/>
  <c r="M206" i="1" s="1"/>
  <c r="J204" i="1"/>
  <c r="J205" i="1"/>
  <c r="J206" i="1"/>
  <c r="H204" i="1"/>
  <c r="H205" i="1"/>
  <c r="H206" i="1"/>
  <c r="L202" i="1"/>
  <c r="M202" i="1" s="1"/>
  <c r="L203" i="1"/>
  <c r="M203" i="1" s="1"/>
  <c r="J202" i="1"/>
  <c r="J203" i="1"/>
  <c r="H202" i="1"/>
  <c r="H203" i="1"/>
  <c r="L200" i="1"/>
  <c r="M200" i="1" s="1"/>
  <c r="L201" i="1"/>
  <c r="M201" i="1" s="1"/>
  <c r="J200" i="1"/>
  <c r="J201" i="1"/>
  <c r="H200" i="1"/>
  <c r="H201" i="1"/>
  <c r="L176" i="1"/>
  <c r="M176" i="1" s="1"/>
  <c r="L178" i="1"/>
  <c r="M178" i="1" s="1"/>
  <c r="J176" i="1"/>
  <c r="J178" i="1"/>
  <c r="H176" i="1"/>
  <c r="H178" i="1"/>
  <c r="L171" i="1"/>
  <c r="M171" i="1" s="1"/>
  <c r="J171" i="1"/>
  <c r="H171" i="1"/>
  <c r="L165" i="1"/>
  <c r="M165" i="1" s="1"/>
  <c r="L166" i="1"/>
  <c r="M166" i="1" s="1"/>
  <c r="L167" i="1"/>
  <c r="M167" i="1" s="1"/>
  <c r="L168" i="1"/>
  <c r="M168" i="1" s="1"/>
  <c r="L169" i="1"/>
  <c r="M169" i="1" s="1"/>
  <c r="J165" i="1"/>
  <c r="J166" i="1"/>
  <c r="J167" i="1"/>
  <c r="J168" i="1"/>
  <c r="J169" i="1"/>
  <c r="H165" i="1"/>
  <c r="H166" i="1"/>
  <c r="H167" i="1"/>
  <c r="H168" i="1"/>
  <c r="H169" i="1"/>
  <c r="L148" i="1"/>
  <c r="M148" i="1" s="1"/>
  <c r="L149" i="1"/>
  <c r="M149" i="1" s="1"/>
  <c r="L150" i="1"/>
  <c r="M150" i="1" s="1"/>
  <c r="L151" i="1"/>
  <c r="M151" i="1" s="1"/>
  <c r="L152" i="1"/>
  <c r="M152" i="1" s="1"/>
  <c r="J148" i="1"/>
  <c r="J149" i="1"/>
  <c r="J150" i="1"/>
  <c r="J151" i="1"/>
  <c r="J152" i="1"/>
  <c r="H148" i="1"/>
  <c r="H149" i="1"/>
  <c r="H150" i="1"/>
  <c r="H151" i="1"/>
  <c r="H152" i="1"/>
  <c r="L140" i="1"/>
  <c r="M140" i="1" s="1"/>
  <c r="L141" i="1"/>
  <c r="M141" i="1" s="1"/>
  <c r="J140" i="1"/>
  <c r="J141" i="1"/>
  <c r="H140" i="1"/>
  <c r="H141" i="1"/>
  <c r="L136" i="1"/>
  <c r="M136" i="1" s="1"/>
  <c r="L137" i="1"/>
  <c r="M137" i="1" s="1"/>
  <c r="L138" i="1"/>
  <c r="M138" i="1" s="1"/>
  <c r="J136" i="1"/>
  <c r="J137" i="1"/>
  <c r="J138" i="1"/>
  <c r="H136" i="1"/>
  <c r="H137" i="1"/>
  <c r="H138" i="1"/>
  <c r="H131" i="1"/>
  <c r="H132" i="1"/>
  <c r="H133" i="1"/>
  <c r="H134" i="1"/>
  <c r="H135" i="1"/>
  <c r="L131" i="1"/>
  <c r="M131" i="1" s="1"/>
  <c r="L132" i="1"/>
  <c r="M132" i="1" s="1"/>
  <c r="L133" i="1"/>
  <c r="M133" i="1" s="1"/>
  <c r="L134" i="1"/>
  <c r="M134" i="1" s="1"/>
  <c r="L135" i="1"/>
  <c r="M135" i="1" s="1"/>
  <c r="J131" i="1"/>
  <c r="J132" i="1"/>
  <c r="J133" i="1"/>
  <c r="J134" i="1"/>
  <c r="J135" i="1"/>
  <c r="L110" i="1"/>
  <c r="M110" i="1" s="1"/>
  <c r="L111" i="1"/>
  <c r="M111" i="1" s="1"/>
  <c r="J110" i="1"/>
  <c r="J111" i="1"/>
  <c r="H110" i="1"/>
  <c r="H111" i="1"/>
  <c r="L98" i="1"/>
  <c r="M98" i="1" s="1"/>
  <c r="L99" i="1"/>
  <c r="M99" i="1" s="1"/>
  <c r="L100" i="1"/>
  <c r="M100" i="1" s="1"/>
  <c r="L101" i="1"/>
  <c r="M101" i="1" s="1"/>
  <c r="L102" i="1"/>
  <c r="M102" i="1" s="1"/>
  <c r="J98" i="1"/>
  <c r="J99" i="1"/>
  <c r="J100" i="1"/>
  <c r="J101" i="1"/>
  <c r="J102" i="1"/>
  <c r="H98" i="1"/>
  <c r="H99" i="1"/>
  <c r="H100" i="1"/>
  <c r="H101" i="1"/>
  <c r="H102" i="1"/>
  <c r="L93" i="1"/>
  <c r="M93" i="1" s="1"/>
  <c r="L94" i="1"/>
  <c r="M94" i="1" s="1"/>
  <c r="L95" i="1"/>
  <c r="M95" i="1" s="1"/>
  <c r="L96" i="1"/>
  <c r="M96" i="1" s="1"/>
  <c r="J93" i="1"/>
  <c r="J94" i="1"/>
  <c r="J95" i="1"/>
  <c r="J96" i="1"/>
  <c r="H93" i="1"/>
  <c r="H94" i="1"/>
  <c r="H95" i="1"/>
  <c r="H96" i="1"/>
  <c r="H197" i="1"/>
  <c r="H198" i="1"/>
  <c r="H199" i="1"/>
  <c r="L86" i="1"/>
  <c r="M86" i="1" s="1"/>
  <c r="L87" i="1"/>
  <c r="M87" i="1" s="1"/>
  <c r="L88" i="1"/>
  <c r="M88" i="1" s="1"/>
  <c r="L89" i="1"/>
  <c r="M89" i="1" s="1"/>
  <c r="L90" i="1"/>
  <c r="M90" i="1" s="1"/>
  <c r="J86" i="1"/>
  <c r="J87" i="1"/>
  <c r="J88" i="1"/>
  <c r="J89" i="1"/>
  <c r="J90" i="1"/>
  <c r="H86" i="1"/>
  <c r="H87" i="1"/>
  <c r="H88" i="1"/>
  <c r="H89" i="1"/>
  <c r="H90" i="1"/>
  <c r="L75" i="1"/>
  <c r="M75" i="1" s="1"/>
  <c r="L76" i="1"/>
  <c r="M76" i="1" s="1"/>
  <c r="L77" i="1"/>
  <c r="M77" i="1" s="1"/>
  <c r="L78" i="1"/>
  <c r="M78" i="1" s="1"/>
  <c r="L79" i="1"/>
  <c r="M79" i="1" s="1"/>
  <c r="L80" i="1"/>
  <c r="M80" i="1" s="1"/>
  <c r="J75" i="1"/>
  <c r="J76" i="1"/>
  <c r="J77" i="1"/>
  <c r="J78" i="1"/>
  <c r="J79" i="1"/>
  <c r="J80" i="1"/>
  <c r="H75" i="1"/>
  <c r="H76" i="1"/>
  <c r="H77" i="1"/>
  <c r="H78" i="1"/>
  <c r="H79" i="1"/>
  <c r="H80" i="1"/>
  <c r="L66" i="1"/>
  <c r="M66" i="1" s="1"/>
  <c r="L67" i="1"/>
  <c r="M67" i="1" s="1"/>
  <c r="L68" i="1"/>
  <c r="M68" i="1" s="1"/>
  <c r="L69" i="1"/>
  <c r="M69" i="1" s="1"/>
  <c r="L70" i="1"/>
  <c r="M70" i="1" s="1"/>
  <c r="L71" i="1"/>
  <c r="M71" i="1" s="1"/>
  <c r="J66" i="1"/>
  <c r="J67" i="1"/>
  <c r="J68" i="1"/>
  <c r="J69" i="1"/>
  <c r="J70" i="1"/>
  <c r="J71" i="1"/>
  <c r="H66" i="1"/>
  <c r="H67" i="1"/>
  <c r="H68" i="1"/>
  <c r="H69" i="1"/>
  <c r="H70" i="1"/>
  <c r="H71" i="1"/>
  <c r="H56" i="1"/>
  <c r="H57" i="1"/>
  <c r="H58" i="1"/>
  <c r="H55" i="1"/>
  <c r="H40" i="1"/>
  <c r="H41" i="1"/>
  <c r="H42" i="1"/>
  <c r="H43" i="1"/>
  <c r="H44" i="1"/>
  <c r="H39" i="1"/>
  <c r="A15" i="1" l="1"/>
  <c r="N111" i="1"/>
  <c r="G216" i="1"/>
  <c r="E217" i="1"/>
  <c r="N206" i="1"/>
  <c r="N205" i="1"/>
  <c r="N204" i="1"/>
  <c r="N203" i="1"/>
  <c r="N202" i="1"/>
  <c r="N200" i="1"/>
  <c r="N201" i="1"/>
  <c r="N178" i="1"/>
  <c r="N176" i="1"/>
  <c r="N171" i="1"/>
  <c r="N134" i="1"/>
  <c r="N169" i="1"/>
  <c r="N168" i="1"/>
  <c r="N167" i="1"/>
  <c r="N166" i="1"/>
  <c r="N165" i="1"/>
  <c r="N152" i="1"/>
  <c r="N151" i="1"/>
  <c r="N150" i="1"/>
  <c r="N149" i="1"/>
  <c r="N148" i="1"/>
  <c r="N132" i="1"/>
  <c r="N140" i="1"/>
  <c r="N141" i="1"/>
  <c r="N135" i="1"/>
  <c r="N133" i="1"/>
  <c r="N138" i="1"/>
  <c r="N137" i="1"/>
  <c r="N136" i="1"/>
  <c r="N131" i="1"/>
  <c r="N110" i="1"/>
  <c r="N102" i="1"/>
  <c r="N101" i="1"/>
  <c r="N100" i="1"/>
  <c r="N99" i="1"/>
  <c r="N98" i="1"/>
  <c r="N96" i="1"/>
  <c r="N95" i="1"/>
  <c r="N94" i="1"/>
  <c r="N93" i="1"/>
  <c r="N90" i="1"/>
  <c r="N89" i="1"/>
  <c r="N88" i="1"/>
  <c r="N87" i="1"/>
  <c r="N86" i="1"/>
  <c r="N80" i="1"/>
  <c r="N79" i="1"/>
  <c r="N78" i="1"/>
  <c r="N77" i="1"/>
  <c r="N76" i="1"/>
  <c r="N75" i="1"/>
  <c r="N70" i="1"/>
  <c r="N68" i="1"/>
  <c r="N66" i="1"/>
  <c r="N71" i="1"/>
  <c r="N69" i="1"/>
  <c r="N67" i="1"/>
  <c r="A16" i="1" l="1"/>
  <c r="O9" i="1"/>
  <c r="O10" i="1"/>
  <c r="L197" i="1"/>
  <c r="M197" i="1" s="1"/>
  <c r="L198" i="1"/>
  <c r="M198" i="1" s="1"/>
  <c r="L199" i="1"/>
  <c r="M199" i="1" s="1"/>
  <c r="J197" i="1"/>
  <c r="J198" i="1"/>
  <c r="J199" i="1"/>
  <c r="O211" i="1" l="1"/>
  <c r="A17" i="1"/>
  <c r="A18" i="1" s="1"/>
  <c r="A19" i="1" s="1"/>
  <c r="A21" i="1" s="1"/>
  <c r="A22" i="1" s="1"/>
  <c r="A23" i="1" s="1"/>
  <c r="A24" i="1" s="1"/>
  <c r="A25" i="1" s="1"/>
  <c r="A27" i="1" s="1"/>
  <c r="A28" i="1" s="1"/>
  <c r="A29" i="1" s="1"/>
  <c r="A30" i="1" s="1"/>
  <c r="A31" i="1" s="1"/>
  <c r="A33" i="1" s="1"/>
  <c r="N199" i="1"/>
  <c r="N198" i="1"/>
  <c r="N197" i="1"/>
  <c r="J57" i="1"/>
  <c r="J58" i="1"/>
  <c r="L57" i="1"/>
  <c r="M57" i="1" s="1"/>
  <c r="L58" i="1"/>
  <c r="M58" i="1" s="1"/>
  <c r="L56" i="1"/>
  <c r="M56" i="1" s="1"/>
  <c r="J56" i="1"/>
  <c r="J55" i="1"/>
  <c r="J10" i="1"/>
  <c r="J11" i="1"/>
  <c r="J12" i="1"/>
  <c r="J13" i="1"/>
  <c r="L55" i="1"/>
  <c r="M55" i="1" s="1"/>
  <c r="L39" i="1"/>
  <c r="M39" i="1" s="1"/>
  <c r="L40" i="1"/>
  <c r="M40" i="1" s="1"/>
  <c r="L41" i="1"/>
  <c r="M41" i="1" s="1"/>
  <c r="L42" i="1"/>
  <c r="M42" i="1" s="1"/>
  <c r="L43" i="1"/>
  <c r="M43" i="1" s="1"/>
  <c r="L44" i="1"/>
  <c r="M44" i="1" s="1"/>
  <c r="L10" i="1"/>
  <c r="M10" i="1" s="1"/>
  <c r="L11" i="1"/>
  <c r="M11" i="1" s="1"/>
  <c r="L12" i="1"/>
  <c r="M12" i="1" s="1"/>
  <c r="L13" i="1"/>
  <c r="M13" i="1" s="1"/>
  <c r="L9" i="1"/>
  <c r="A34" i="1" l="1"/>
  <c r="A35" i="1" s="1"/>
  <c r="A36" i="1" s="1"/>
  <c r="A37" i="1" s="1"/>
  <c r="I215" i="1"/>
  <c r="M215" i="1"/>
  <c r="M9" i="1"/>
  <c r="K215" i="1" s="1"/>
  <c r="N40" i="1"/>
  <c r="N55" i="1"/>
  <c r="N56" i="1"/>
  <c r="N57" i="1"/>
  <c r="N43" i="1"/>
  <c r="N44" i="1"/>
  <c r="N58" i="1"/>
  <c r="N42" i="1"/>
  <c r="N12" i="1"/>
  <c r="G217" i="1"/>
  <c r="M216" i="1"/>
  <c r="I216" i="1"/>
  <c r="G219" i="1"/>
  <c r="N11" i="1"/>
  <c r="N13" i="1"/>
  <c r="N39" i="1"/>
  <c r="N41" i="1"/>
  <c r="N10" i="1"/>
  <c r="A39" i="1" l="1"/>
  <c r="A40" i="1" s="1"/>
  <c r="A41" i="1" s="1"/>
  <c r="A42" i="1" s="1"/>
  <c r="A43" i="1" s="1"/>
  <c r="A44" i="1" s="1"/>
  <c r="A45" i="1" s="1"/>
  <c r="A46" i="1" s="1"/>
  <c r="A47" i="1" s="1"/>
  <c r="A48" i="1" s="1"/>
  <c r="A49" i="1" s="1"/>
  <c r="A50" i="1" s="1"/>
  <c r="A51" i="1" s="1"/>
  <c r="A52" i="1" s="1"/>
  <c r="A54" i="1" s="1"/>
  <c r="A55" i="1" s="1"/>
  <c r="A56" i="1" s="1"/>
  <c r="A57" i="1" s="1"/>
  <c r="A58" i="1" s="1"/>
  <c r="L3" i="3"/>
  <c r="K216" i="1"/>
  <c r="N216" i="1" s="1"/>
  <c r="I217" i="1"/>
  <c r="M217" i="1"/>
  <c r="N9" i="1"/>
  <c r="A60" i="1" l="1"/>
  <c r="A61" i="1" s="1"/>
  <c r="A62" i="1" s="1"/>
  <c r="A63" i="1" s="1"/>
  <c r="A64" i="1" s="1"/>
  <c r="A66" i="1" s="1"/>
  <c r="A67" i="1" s="1"/>
  <c r="A68" i="1" s="1"/>
  <c r="A69" i="1" s="1"/>
  <c r="A70" i="1" s="1"/>
  <c r="A71" i="1" s="1"/>
  <c r="A72" i="1" s="1"/>
  <c r="A73" i="1" s="1"/>
  <c r="A75" i="1" s="1"/>
  <c r="A76" i="1" s="1"/>
  <c r="A77" i="1" s="1"/>
  <c r="A78" i="1" s="1"/>
  <c r="A79" i="1" s="1"/>
  <c r="A80" i="1" s="1"/>
  <c r="A81" i="1" s="1"/>
  <c r="A82" i="1" s="1"/>
  <c r="A83" i="1" s="1"/>
  <c r="A84" i="1" s="1"/>
  <c r="A86" i="1" s="1"/>
  <c r="A87" i="1" s="1"/>
  <c r="A88" i="1" s="1"/>
  <c r="A89" i="1" s="1"/>
  <c r="A90" i="1" s="1"/>
  <c r="A92" i="1" s="1"/>
  <c r="A93" i="1" s="1"/>
  <c r="A94" i="1" s="1"/>
  <c r="A95" i="1" s="1"/>
  <c r="A96" i="1" s="1"/>
  <c r="N215" i="1"/>
  <c r="N217" i="1" s="1"/>
  <c r="M226" i="1" s="1"/>
  <c r="K217" i="1"/>
  <c r="A98" i="1" l="1"/>
  <c r="A99" i="1" s="1"/>
  <c r="A100" i="1" s="1"/>
  <c r="A101" i="1" s="1"/>
  <c r="A102" i="1" s="1"/>
  <c r="A104" i="1" s="1"/>
  <c r="A29" i="3"/>
  <c r="A105" i="1" l="1"/>
  <c r="A106" i="1" s="1"/>
  <c r="A107" i="1" s="1"/>
  <c r="A30" i="3"/>
  <c r="A108" i="1" l="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1" i="1" s="1"/>
  <c r="A31" i="3"/>
  <c r="A32" i="3" l="1"/>
  <c r="A132" i="1" l="1"/>
  <c r="A133" i="1" s="1"/>
  <c r="A134" i="1" s="1"/>
  <c r="A135" i="1" s="1"/>
  <c r="A136" i="1" s="1"/>
  <c r="A137" i="1" s="1"/>
  <c r="A138" i="1" s="1"/>
  <c r="A140" i="1" s="1"/>
  <c r="A141" i="1" s="1"/>
  <c r="A142" i="1" s="1"/>
  <c r="A143" i="1" s="1"/>
  <c r="A144" i="1" s="1"/>
  <c r="A145" i="1" s="1"/>
  <c r="A146" i="1" s="1"/>
  <c r="A148" i="1" s="1"/>
  <c r="A149" i="1" s="1"/>
  <c r="A150" i="1" s="1"/>
  <c r="A151" i="1" s="1"/>
  <c r="A152" i="1" s="1"/>
  <c r="A33" i="3"/>
  <c r="A154" i="1" l="1"/>
  <c r="A155" i="1" s="1"/>
  <c r="A156" i="1" s="1"/>
  <c r="A157" i="1" s="1"/>
  <c r="A159" i="1" s="1"/>
  <c r="A160" i="1" s="1"/>
  <c r="A161" i="1" s="1"/>
  <c r="A162" i="1" s="1"/>
  <c r="A163" i="1" s="1"/>
  <c r="A165" i="1" s="1"/>
  <c r="A34" i="3"/>
  <c r="A166" i="1" l="1"/>
  <c r="A35" i="3"/>
  <c r="A167" i="1" l="1"/>
  <c r="A36" i="3"/>
  <c r="A168" i="1" l="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37" i="3"/>
  <c r="A38" i="3" l="1"/>
  <c r="A39" i="3" l="1"/>
  <c r="A40" i="3" l="1"/>
  <c r="A41" i="3" l="1"/>
  <c r="A42" i="3" l="1"/>
  <c r="A43" i="3" l="1"/>
  <c r="A44" i="3" l="1"/>
  <c r="A45" i="3" l="1"/>
  <c r="A46" i="3" l="1"/>
  <c r="A47" i="3" l="1"/>
  <c r="A48" i="3" l="1"/>
  <c r="A49" i="3" l="1"/>
  <c r="A50" i="3" l="1"/>
  <c r="A51" i="3" l="1"/>
  <c r="A210" i="1" l="1"/>
  <c r="A52" i="3"/>
  <c r="E8" i="3" l="1"/>
  <c r="J8" i="3"/>
  <c r="C52" i="3"/>
  <c r="J52" i="3"/>
  <c r="L52" i="3"/>
  <c r="E52" i="3"/>
  <c r="G52" i="3"/>
  <c r="G8" i="3"/>
  <c r="C8" i="3"/>
  <c r="L8" i="3"/>
  <c r="L43" i="3"/>
  <c r="A53" i="3"/>
  <c r="J53" i="3" s="1"/>
  <c r="E53" i="3" l="1"/>
  <c r="G53" i="3"/>
  <c r="C53" i="3"/>
  <c r="L53" i="3"/>
  <c r="G17" i="3"/>
  <c r="E16" i="3"/>
  <c r="J23" i="3"/>
  <c r="J38" i="3"/>
  <c r="C49" i="3"/>
  <c r="G26" i="3"/>
  <c r="E19" i="3"/>
  <c r="L50" i="3"/>
  <c r="L44" i="3"/>
  <c r="E35" i="3"/>
  <c r="L48" i="3"/>
  <c r="C50" i="3"/>
  <c r="E30" i="3"/>
  <c r="L32" i="3"/>
  <c r="C14" i="3"/>
  <c r="G37" i="3"/>
  <c r="E26" i="3"/>
  <c r="G36" i="3"/>
  <c r="L46" i="3"/>
  <c r="L24" i="3"/>
  <c r="C40" i="3"/>
  <c r="J12" i="3"/>
  <c r="G33" i="3"/>
  <c r="E49" i="3"/>
  <c r="C12" i="3"/>
  <c r="G40" i="3"/>
  <c r="E17" i="3"/>
  <c r="C22" i="3"/>
  <c r="L35" i="3"/>
  <c r="L22" i="3"/>
  <c r="E37" i="3"/>
  <c r="C16" i="3"/>
  <c r="J16" i="3"/>
  <c r="L42" i="3"/>
  <c r="L38" i="3"/>
  <c r="C35" i="3"/>
  <c r="C31" i="3"/>
  <c r="G21" i="3"/>
  <c r="E13" i="3"/>
  <c r="G27" i="3"/>
  <c r="G45" i="3"/>
  <c r="E48" i="3"/>
  <c r="C48" i="3"/>
  <c r="L34" i="3"/>
  <c r="J21" i="3"/>
  <c r="C23" i="3"/>
  <c r="E50" i="3"/>
  <c r="L39" i="3"/>
  <c r="E36" i="3"/>
  <c r="G32" i="3"/>
  <c r="G13" i="3"/>
  <c r="G30" i="3"/>
  <c r="E10" i="3"/>
  <c r="E41" i="3"/>
  <c r="G47" i="3"/>
  <c r="E25" i="3"/>
  <c r="J31" i="3"/>
  <c r="C42" i="3"/>
  <c r="C34" i="3"/>
  <c r="C27" i="3"/>
  <c r="L15" i="3"/>
  <c r="J39" i="3"/>
  <c r="G44" i="3"/>
  <c r="J35" i="3"/>
  <c r="E18" i="3"/>
  <c r="G10" i="3"/>
  <c r="C20" i="3"/>
  <c r="C28" i="3"/>
  <c r="L45" i="3"/>
  <c r="J46" i="3"/>
  <c r="E44" i="3"/>
  <c r="E33" i="3"/>
  <c r="J9" i="3"/>
  <c r="E47" i="3"/>
  <c r="G48" i="3"/>
  <c r="G42" i="3"/>
  <c r="L36" i="3"/>
  <c r="E31" i="3"/>
  <c r="L23" i="3"/>
  <c r="L10" i="3"/>
  <c r="L30" i="3"/>
  <c r="L47" i="3"/>
  <c r="C36" i="3"/>
  <c r="J27" i="3"/>
  <c r="G25" i="3"/>
  <c r="G46" i="3"/>
  <c r="J32" i="3"/>
  <c r="E12" i="3"/>
  <c r="C47" i="3"/>
  <c r="L40" i="3"/>
  <c r="E40" i="3"/>
  <c r="J33" i="3"/>
  <c r="J28" i="3"/>
  <c r="J10" i="3"/>
  <c r="C29" i="3"/>
  <c r="G22" i="3"/>
  <c r="J50" i="3"/>
  <c r="E39" i="3"/>
  <c r="C38" i="3"/>
  <c r="J19" i="3"/>
  <c r="C26" i="3"/>
  <c r="C39" i="3"/>
  <c r="G38" i="3"/>
  <c r="J44" i="3"/>
  <c r="G34" i="3"/>
  <c r="L14" i="3"/>
  <c r="L17" i="3"/>
  <c r="C18" i="3"/>
  <c r="G24" i="3"/>
  <c r="G41" i="3"/>
  <c r="L49" i="3"/>
  <c r="J47" i="3"/>
  <c r="G43" i="3"/>
  <c r="C25" i="3"/>
  <c r="G31" i="3"/>
  <c r="L11" i="3"/>
  <c r="C30" i="3"/>
  <c r="J26" i="3"/>
  <c r="J22" i="3"/>
  <c r="L28" i="3"/>
  <c r="C33" i="3"/>
  <c r="J36" i="3"/>
  <c r="E42" i="3"/>
  <c r="J42" i="3"/>
  <c r="J45" i="3"/>
  <c r="E45" i="3"/>
  <c r="E15" i="3"/>
  <c r="C11" i="3"/>
  <c r="C21" i="3"/>
  <c r="C10" i="3"/>
  <c r="J15" i="3"/>
  <c r="E9" i="3"/>
  <c r="L51" i="3"/>
  <c r="C51" i="3"/>
  <c r="E46" i="3"/>
  <c r="E34" i="3"/>
  <c r="L16" i="3"/>
  <c r="C24" i="3"/>
  <c r="J11" i="3"/>
  <c r="J14" i="3"/>
  <c r="J43" i="3"/>
  <c r="J49" i="3"/>
  <c r="G20" i="3"/>
  <c r="C19" i="3"/>
  <c r="C17" i="3"/>
  <c r="L19" i="3"/>
  <c r="C9" i="3"/>
  <c r="G14" i="3"/>
  <c r="E28" i="3"/>
  <c r="E20" i="3"/>
  <c r="J34" i="3"/>
  <c r="C37" i="3"/>
  <c r="C46" i="3"/>
  <c r="C44" i="3"/>
  <c r="C41" i="3"/>
  <c r="J17" i="3"/>
  <c r="L26" i="3"/>
  <c r="J30" i="3"/>
  <c r="L18" i="3"/>
  <c r="L25" i="3"/>
  <c r="E21" i="3"/>
  <c r="L21" i="3"/>
  <c r="G49" i="3"/>
  <c r="J13" i="3"/>
  <c r="L9" i="3"/>
  <c r="G28" i="3"/>
  <c r="G19" i="3"/>
  <c r="J29" i="3"/>
  <c r="J18" i="3"/>
  <c r="G11" i="3"/>
  <c r="E32" i="3"/>
  <c r="G35" i="3"/>
  <c r="J40" i="3"/>
  <c r="E38" i="3"/>
  <c r="G50" i="3"/>
  <c r="E43" i="3"/>
  <c r="G12" i="3"/>
  <c r="G23" i="3"/>
  <c r="L29" i="3"/>
  <c r="L27" i="3"/>
  <c r="G16" i="3"/>
  <c r="G15" i="3"/>
  <c r="L12" i="3"/>
  <c r="E51" i="3"/>
  <c r="L37" i="3"/>
  <c r="L33" i="3"/>
  <c r="J25" i="3"/>
  <c r="E23" i="3"/>
  <c r="G18" i="3"/>
  <c r="L20" i="3"/>
  <c r="L41" i="3"/>
  <c r="J41" i="3"/>
  <c r="L31" i="3"/>
  <c r="G9" i="3"/>
  <c r="L13" i="3"/>
  <c r="G29" i="3"/>
  <c r="C15" i="3"/>
  <c r="E27" i="3"/>
  <c r="E24" i="3"/>
  <c r="C32" i="3"/>
  <c r="J37" i="3"/>
  <c r="J48" i="3"/>
  <c r="G39" i="3"/>
  <c r="C45" i="3"/>
  <c r="C43" i="3"/>
  <c r="J20" i="3"/>
  <c r="E11" i="3"/>
  <c r="E29" i="3"/>
  <c r="C13" i="3"/>
  <c r="J24" i="3"/>
  <c r="E22" i="3"/>
  <c r="E14" i="3"/>
  <c r="J51" i="3"/>
  <c r="G51" i="3"/>
  <c r="A54" i="3"/>
  <c r="C54" i="3" l="1"/>
  <c r="E54" i="3"/>
  <c r="G54" i="3"/>
  <c r="J54" i="3"/>
  <c r="L54" i="3"/>
  <c r="A55" i="3"/>
  <c r="G55" i="3" l="1"/>
  <c r="J55" i="3"/>
  <c r="L55" i="3"/>
  <c r="E55" i="3"/>
  <c r="C55" i="3"/>
  <c r="A56" i="3"/>
  <c r="L56" i="3" l="1"/>
  <c r="G56" i="3"/>
  <c r="E56" i="3"/>
  <c r="J56" i="3"/>
  <c r="C56" i="3"/>
  <c r="A57" i="3"/>
  <c r="L57" i="3" l="1"/>
  <c r="E57" i="3"/>
  <c r="J57" i="3"/>
  <c r="G57" i="3"/>
  <c r="C57" i="3"/>
  <c r="A58" i="3"/>
  <c r="J58" i="3" l="1"/>
  <c r="E58" i="3"/>
  <c r="L58" i="3"/>
  <c r="G58" i="3"/>
  <c r="C58" i="3"/>
  <c r="A59" i="3"/>
  <c r="L59" i="3" l="1"/>
  <c r="E59" i="3"/>
  <c r="J59" i="3"/>
  <c r="C59" i="3"/>
  <c r="G59" i="3"/>
  <c r="A60" i="3"/>
  <c r="E60" i="3" l="1"/>
  <c r="C60" i="3"/>
  <c r="G60" i="3"/>
  <c r="J60" i="3"/>
  <c r="L60" i="3"/>
  <c r="A61" i="3"/>
  <c r="G61" i="3" l="1"/>
  <c r="J61" i="3"/>
  <c r="C61" i="3"/>
  <c r="E61" i="3"/>
  <c r="L61" i="3"/>
  <c r="A62" i="3"/>
  <c r="E62" i="3" l="1"/>
  <c r="L62" i="3"/>
  <c r="J62" i="3"/>
  <c r="C62" i="3"/>
  <c r="G62" i="3"/>
  <c r="A63" i="3"/>
  <c r="E63" i="3" l="1"/>
  <c r="J63" i="3"/>
  <c r="G63" i="3"/>
  <c r="C63" i="3"/>
  <c r="L63" i="3"/>
  <c r="A64" i="3"/>
  <c r="E64" i="3" l="1"/>
  <c r="G64" i="3"/>
  <c r="C64" i="3"/>
  <c r="J64" i="3"/>
  <c r="L64" i="3"/>
  <c r="A65" i="3"/>
  <c r="L65" i="3" l="1"/>
  <c r="J65" i="3"/>
  <c r="E65" i="3"/>
  <c r="C65" i="3"/>
  <c r="G65" i="3"/>
  <c r="A66" i="3"/>
  <c r="E66" i="3" l="1"/>
  <c r="C66" i="3"/>
  <c r="G66" i="3"/>
  <c r="L66" i="3"/>
  <c r="A67" i="3"/>
  <c r="C67" i="3" l="1"/>
  <c r="G67" i="3"/>
  <c r="E67" i="3"/>
  <c r="L67" i="3"/>
  <c r="L2" i="3" s="1"/>
  <c r="L4" i="3" s="1"/>
  <c r="A68" i="3"/>
  <c r="A69" i="3" l="1"/>
  <c r="A70" i="3" l="1"/>
  <c r="A71" i="3" l="1"/>
  <c r="A72" i="3" l="1"/>
  <c r="A73" i="3" l="1"/>
  <c r="A74" i="3" l="1"/>
  <c r="A75" i="3" l="1"/>
  <c r="A76" i="3" l="1"/>
  <c r="A77" i="3" l="1"/>
  <c r="A78" i="3" l="1"/>
  <c r="A79" i="3" l="1"/>
  <c r="A80" i="3" l="1"/>
  <c r="A81" i="3" l="1"/>
  <c r="A82" i="3" l="1"/>
  <c r="A83" i="3" l="1"/>
  <c r="A84" i="3" l="1"/>
  <c r="A85" i="3" l="1"/>
  <c r="A86" i="3" l="1"/>
  <c r="A87" i="3" l="1"/>
  <c r="A88" i="3" l="1"/>
  <c r="A89" i="3" l="1"/>
  <c r="A90" i="3" l="1"/>
  <c r="A91" i="3" l="1"/>
  <c r="A92" i="3" l="1"/>
  <c r="A93" i="3" l="1"/>
  <c r="A94" i="3" l="1"/>
  <c r="A95" i="3" l="1"/>
  <c r="A96" i="3" l="1"/>
  <c r="A97" i="3" l="1"/>
  <c r="A98" i="3" l="1"/>
  <c r="A99" i="3" l="1"/>
  <c r="A100" i="3" l="1"/>
  <c r="A101" i="3" l="1"/>
  <c r="A102" i="3" l="1"/>
  <c r="A103" i="3" l="1"/>
  <c r="A104" i="3" l="1"/>
  <c r="A105" i="3" l="1"/>
  <c r="A106" i="3" l="1"/>
  <c r="A107" i="3" l="1"/>
</calcChain>
</file>

<file path=xl/sharedStrings.xml><?xml version="1.0" encoding="utf-8"?>
<sst xmlns="http://schemas.openxmlformats.org/spreadsheetml/2006/main" count="422" uniqueCount="411">
  <si>
    <t xml:space="preserve">Parts </t>
  </si>
  <si>
    <t xml:space="preserve">Description </t>
  </si>
  <si>
    <t xml:space="preserve">Part Number </t>
  </si>
  <si>
    <t>QTY</t>
  </si>
  <si>
    <t>BOX QTY</t>
  </si>
  <si>
    <t>Price</t>
  </si>
  <si>
    <t>Weight</t>
  </si>
  <si>
    <t xml:space="preserve">UNIT (lbs) </t>
  </si>
  <si>
    <t xml:space="preserve">Labor </t>
  </si>
  <si>
    <t>Labor Hours</t>
  </si>
  <si>
    <t xml:space="preserve">Total Labor Cost </t>
  </si>
  <si>
    <t>Total Parts &amp; Labor</t>
  </si>
  <si>
    <t xml:space="preserve">Extrusions </t>
  </si>
  <si>
    <t xml:space="preserve">Fittings </t>
  </si>
  <si>
    <t xml:space="preserve">Total Weight </t>
  </si>
  <si>
    <t xml:space="preserve">Total </t>
  </si>
  <si>
    <t xml:space="preserve">Project Estimate Total </t>
  </si>
  <si>
    <t>Permits/Fees</t>
  </si>
  <si>
    <t xml:space="preserve">Freight Estimate </t>
  </si>
  <si>
    <t xml:space="preserve">Outside Equipment Rental </t>
  </si>
  <si>
    <t xml:space="preserve">Percent Full </t>
  </si>
  <si>
    <t xml:space="preserve">NOTE: </t>
  </si>
  <si>
    <t>Total Labor Hours</t>
  </si>
  <si>
    <t>Total List</t>
  </si>
  <si>
    <t>90832-15</t>
  </si>
  <si>
    <t>Part Number</t>
  </si>
  <si>
    <t>Description</t>
  </si>
  <si>
    <t>Price (List)</t>
  </si>
  <si>
    <t>Customer:</t>
  </si>
  <si>
    <t xml:space="preserve"> </t>
  </si>
  <si>
    <t>Contact Applied System Technologies for assistance at 704-947-6966</t>
  </si>
  <si>
    <t>Total Price</t>
  </si>
  <si>
    <t xml:space="preserve"> Extrusion Box: </t>
  </si>
  <si>
    <t xml:space="preserve">Customer: </t>
  </si>
  <si>
    <t xml:space="preserve">Misc Parts </t>
  </si>
  <si>
    <t xml:space="preserve">Qty </t>
  </si>
  <si>
    <t xml:space="preserve">Total Price </t>
  </si>
  <si>
    <t>LIST (ea)</t>
  </si>
  <si>
    <t>Total Weight</t>
  </si>
  <si>
    <t xml:space="preserve">Enter Labor Cost / Hour </t>
  </si>
  <si>
    <t xml:space="preserve">Local Permits/Fees </t>
  </si>
  <si>
    <t xml:space="preserve">Labor (mins) </t>
  </si>
  <si>
    <t>Instructions</t>
  </si>
  <si>
    <t>On the estimator page enter the quantities of tubing, parts &amp; accessories required in the green boxes (all other boxes are protected)</t>
  </si>
  <si>
    <t>Enter estimated Freight cost in the blue box provided at the bottom of the estimator page. (Freight estimate can be provided upon request)</t>
  </si>
  <si>
    <t>Distributor Name:</t>
  </si>
  <si>
    <t>Customer Name:</t>
  </si>
  <si>
    <t>$</t>
  </si>
  <si>
    <t>Distributor  :</t>
  </si>
  <si>
    <t>Total Misc Parts</t>
  </si>
  <si>
    <t>Non-Infinity Parts</t>
  </si>
  <si>
    <t xml:space="preserve">Enter all information applicable to your project in the blue boxes below ( Labor, Permits, Rentals, Travel and Outside purchases) </t>
  </si>
  <si>
    <t>Enter distributor and customer information in the grey boxes below</t>
  </si>
  <si>
    <t>The Misc tab will include a section for misc. items that can be included to figure the total estimate for a project. Total will add back into the Estimator total (not summary total)</t>
  </si>
  <si>
    <t xml:space="preserve">Labor hours cannot be accuratly provided as there are many variables to consider.  Job specifics, distributor's ability and competence will vary. </t>
  </si>
  <si>
    <t>Installation times vary greatly depending on experience, customer requirements, availability of lifts and equipment on site, and other factors.</t>
  </si>
  <si>
    <t>Tube &amp; Fittings</t>
  </si>
  <si>
    <t>Total</t>
  </si>
  <si>
    <t>The Parts Summary sheet will show a summarized bill of materials with only the list price computed. Not the labor hours or total job estimate including freight, permits, etc.</t>
  </si>
  <si>
    <t>Travel Expenses</t>
  </si>
  <si>
    <t xml:space="preserve">Equipment Rental </t>
  </si>
  <si>
    <t>Estimated Travel Expenses</t>
  </si>
  <si>
    <t>List of Non-Elevation Parts Below</t>
  </si>
  <si>
    <t>Summary of Elevation Materials</t>
  </si>
  <si>
    <t>10000-70-AIR-BLUE</t>
  </si>
  <si>
    <t>10000-90-AIR-BLUE</t>
  </si>
  <si>
    <t>10000-115-AIR-BLUE</t>
  </si>
  <si>
    <t>10000-168-AIR-BLUE</t>
  </si>
  <si>
    <t>90mm - Tubing Blue (16ft Length)</t>
  </si>
  <si>
    <t>115mm - Tubing Blue (16ft Length)</t>
  </si>
  <si>
    <t>168mm - Tubing Blue (16ft Length)</t>
  </si>
  <si>
    <t>220mm - Tubing Blue (16ft Length)</t>
  </si>
  <si>
    <t>10000-220-AIR-BLUE</t>
  </si>
  <si>
    <t>90mm - Tubing Black (16ft Length)</t>
  </si>
  <si>
    <t>115mm - Tubing Black (16ft Length)</t>
  </si>
  <si>
    <t>168mm - Tubing Black (16ft Length)</t>
  </si>
  <si>
    <t>220mm - Tubing Black (16ft Length)</t>
  </si>
  <si>
    <t>10000-70-GAS-BLACK</t>
  </si>
  <si>
    <t>10000-90-GAS-BLACK</t>
  </si>
  <si>
    <t>10000-115-GAS-BLACK</t>
  </si>
  <si>
    <t>10000-168-GAS-BLACK</t>
  </si>
  <si>
    <t>10000-220-GAS-BLACK</t>
  </si>
  <si>
    <t>90mm - Tubing Grey (16ft Length)</t>
  </si>
  <si>
    <t>115mm - Tubing Grey (16ft Length)</t>
  </si>
  <si>
    <t>168mm - Tubing Grey (16ft Length)</t>
  </si>
  <si>
    <t>220mm - Tubing Grey (16ft Length)</t>
  </si>
  <si>
    <t>10000-70-VAC-GREY</t>
  </si>
  <si>
    <t>10000-90-VAC-GREY</t>
  </si>
  <si>
    <t>10000-115-VAC-GREY</t>
  </si>
  <si>
    <t>10000-168-VAC-GREY</t>
  </si>
  <si>
    <t>10000-220-VAC-GREY</t>
  </si>
  <si>
    <t>90mm - Tubing Green (16ft Length)</t>
  </si>
  <si>
    <t>115mm - Tubing Green (16ft Length)</t>
  </si>
  <si>
    <t>168mm - Tubing Green (16ft Length)</t>
  </si>
  <si>
    <t>220mm - Tubing Green (16ft Length)</t>
  </si>
  <si>
    <t>10000-70-NITRO-GREEN</t>
  </si>
  <si>
    <t>10000-90-NITRO-GREEN</t>
  </si>
  <si>
    <t>10000-115-NITRO-GREEN</t>
  </si>
  <si>
    <t>10000-168-NITRO-GREEN</t>
  </si>
  <si>
    <t>10000-220-NITRO-GREEN</t>
  </si>
  <si>
    <t>Adapter, 90mm Tube to 1 1/2" NPT male</t>
  </si>
  <si>
    <t>Adapter, 90mm Tube to      2" NPT male</t>
  </si>
  <si>
    <t>Adapter, 90mm Tube to 2 1/2" NPT male</t>
  </si>
  <si>
    <t>Adapter, 90mm Tube to      3" NPT male</t>
  </si>
  <si>
    <t>Adapter, 90mm Tube to      3" NPT female</t>
  </si>
  <si>
    <t>Adapter, 115mm Tube to    2" NPT male</t>
  </si>
  <si>
    <t>Adapter, 115mm Tube to 2 1/2" NPT male</t>
  </si>
  <si>
    <t>Adapter, 115mm Tube to    3" NPT male</t>
  </si>
  <si>
    <t>Adapter, 115mm Tube to    4" NPT male</t>
  </si>
  <si>
    <t>Adapter, 115mm Tube to    4" NPT female</t>
  </si>
  <si>
    <t>100011-70-24</t>
  </si>
  <si>
    <t>100011-70-32</t>
  </si>
  <si>
    <t>100011-70-40</t>
  </si>
  <si>
    <t>100011-70-40-F</t>
  </si>
  <si>
    <t>100011-90-24</t>
  </si>
  <si>
    <t>100011-90-32</t>
  </si>
  <si>
    <t>100011-90-40</t>
  </si>
  <si>
    <t>100011-90-48</t>
  </si>
  <si>
    <t>100011-90-48-F</t>
  </si>
  <si>
    <t>100011-115-32</t>
  </si>
  <si>
    <t>100011-115-40</t>
  </si>
  <si>
    <t>100011-115-48</t>
  </si>
  <si>
    <t>100011-115-64</t>
  </si>
  <si>
    <t>100011-115-64-F</t>
  </si>
  <si>
    <t>Flange, 90mm Tube To ANSI 3", 150 Flange</t>
  </si>
  <si>
    <t>Flange, 115mm Tube To ANSI 4", 150 Flange</t>
  </si>
  <si>
    <t>Flange, 168mm Tube To ANSI 6", 150 Flange</t>
  </si>
  <si>
    <t>Flange, 220mm Tube To ANSI 8", 150 Flange</t>
  </si>
  <si>
    <t>100012-48</t>
  </si>
  <si>
    <t>100012-64</t>
  </si>
  <si>
    <t>100012-96</t>
  </si>
  <si>
    <t>100012-128</t>
  </si>
  <si>
    <t>Reducer, 115mm Tube To 90mm Tube</t>
  </si>
  <si>
    <t>Reducer, 168mm Tube To 90mm Tube</t>
  </si>
  <si>
    <t>Reducer, 168mm Tube To 115mm Tube</t>
  </si>
  <si>
    <t>Reducer, 220mm Tube To 90mm Tube</t>
  </si>
  <si>
    <t>Reducer, 220mm Tube To 115mm Tube</t>
  </si>
  <si>
    <t>Reducer, 220mm Tube To 168mm Tube</t>
  </si>
  <si>
    <t>100014-90-70</t>
  </si>
  <si>
    <t>100014-115-70</t>
  </si>
  <si>
    <t>100014-115-90</t>
  </si>
  <si>
    <t>100014-96-48</t>
  </si>
  <si>
    <t>100014-96-64</t>
  </si>
  <si>
    <t>100014-220-90</t>
  </si>
  <si>
    <t>100014-220-115</t>
  </si>
  <si>
    <t>100014-220-168</t>
  </si>
  <si>
    <t>Straight Union Coupling 90mm, Rigid</t>
  </si>
  <si>
    <t>Straight Union Coupling 90mm, Flexible</t>
  </si>
  <si>
    <t>Straight Union Coupling 115mm, Rigid</t>
  </si>
  <si>
    <t>Straight Union Coupling 115mm, Flexible</t>
  </si>
  <si>
    <t>Straight Union Coupling 168mm, Rigid</t>
  </si>
  <si>
    <t>Straight Union Coupling 168mm, Flexible</t>
  </si>
  <si>
    <t>Straight Union Coupling 220mm, Rigid</t>
  </si>
  <si>
    <t>Straight Union Coupling 220mm, Flexible</t>
  </si>
  <si>
    <t>100040-70-R</t>
  </si>
  <si>
    <t>100040-70-F</t>
  </si>
  <si>
    <t>100040-90-R</t>
  </si>
  <si>
    <t>100040-90-F</t>
  </si>
  <si>
    <t>100040-115-R</t>
  </si>
  <si>
    <t>100040-115-F</t>
  </si>
  <si>
    <t>100040-168-R</t>
  </si>
  <si>
    <t>100040-168-F</t>
  </si>
  <si>
    <t>100040-220-R</t>
  </si>
  <si>
    <t>100040-220-F</t>
  </si>
  <si>
    <t>Reducer Union Coupling, 115mm to 90mm</t>
  </si>
  <si>
    <t>Reducer Union Coupling, 168mm to 115mm</t>
  </si>
  <si>
    <t>Reducer Union Coupling, 220mm to 168mm</t>
  </si>
  <si>
    <t>100620-90-70</t>
  </si>
  <si>
    <t>100620-115-70</t>
  </si>
  <si>
    <t>100620-115-90</t>
  </si>
  <si>
    <t>100620-168-115</t>
  </si>
  <si>
    <t>100620-220-168</t>
  </si>
  <si>
    <t>Union Elbow 90mm w/couplings</t>
  </si>
  <si>
    <t>Union Elbow 115mm w/couplings</t>
  </si>
  <si>
    <t>Union Elbow 168mm w/couplings</t>
  </si>
  <si>
    <t>Union Elbow 220mm w/couplings</t>
  </si>
  <si>
    <t>100130-70</t>
  </si>
  <si>
    <t>100130-90</t>
  </si>
  <si>
    <t>100130-115</t>
  </si>
  <si>
    <t>100130-168</t>
  </si>
  <si>
    <t>100130-220</t>
  </si>
  <si>
    <t>Union Elbow 45 deg. 90mm w/couplings</t>
  </si>
  <si>
    <t>Union Elbow 45 deg. 115mm w/couplings</t>
  </si>
  <si>
    <t>Union Elbow 45 deg. 168mm w/couplings</t>
  </si>
  <si>
    <t>Union Elbow 45 deg. 220mm w/couplings</t>
  </si>
  <si>
    <t>100140-70</t>
  </si>
  <si>
    <t>100140-90</t>
  </si>
  <si>
    <t>100140-115</t>
  </si>
  <si>
    <t>100140-168</t>
  </si>
  <si>
    <t>100140-220</t>
  </si>
  <si>
    <t>Junction Tee 90mm w/couplings</t>
  </si>
  <si>
    <t>Junction Tee 115mm w/couplings</t>
  </si>
  <si>
    <t>Junction Tee 168mm w/couplings</t>
  </si>
  <si>
    <t>Junction Tee 220mm w/couplings</t>
  </si>
  <si>
    <t>100230-70</t>
  </si>
  <si>
    <t>100230-90</t>
  </si>
  <si>
    <t>100230-115</t>
  </si>
  <si>
    <t>100230-168</t>
  </si>
  <si>
    <t>100230-220</t>
  </si>
  <si>
    <t>Outlet, Saddle Clamp Reducer 90mm  X 3/4" NPT female</t>
  </si>
  <si>
    <t>Outlet, Saddle Clamp Reducer 90mm  X 1" NPT female</t>
  </si>
  <si>
    <t>Outlet, Saddle Clamp Reducer 90mm  X 1.5" NPT female</t>
  </si>
  <si>
    <t>Outlet, Saddle Clamp Reducer 90mm  X 2" NPT female</t>
  </si>
  <si>
    <t>Outlet, Saddle Clamp Reducer 115mm  X 3/4" NPT female</t>
  </si>
  <si>
    <t>Outlet, Saddle Clamp Reducer 115mm  X 1" NPT female</t>
  </si>
  <si>
    <t>Outlet, Saddle Clamp Reducer 115mm  X 1.5" NPT female</t>
  </si>
  <si>
    <t>Outlet, Saddle Clamp Reducer 115mm  X 2" NPT female</t>
  </si>
  <si>
    <t>Outlet, Saddle Clamp Reducer 168mm  X 1 1/2" NPT female</t>
  </si>
  <si>
    <t>Outlet, Saddle Clamp Reducer 168mm  X 2" NPT female</t>
  </si>
  <si>
    <t>Outlet, Saddle Clamp Reducer 168mm  X 115mm  Grooved</t>
  </si>
  <si>
    <t>Outlet, Saddle Clamp Reducer 168mm  X 90mm Grooved</t>
  </si>
  <si>
    <t>Outlet, Saddle Clamp Reducer 220mm  X 2" NPT female</t>
  </si>
  <si>
    <t>Outlet, Saddle Clamp Reducer 220mm  X 70mm Grooved</t>
  </si>
  <si>
    <t>Outlet, Saddle Clamp Reducer 220mm  X 90mm Grooved</t>
  </si>
  <si>
    <t>Outlet, Saddle Clamp Reducer 220mm  X 115mm Grooved</t>
  </si>
  <si>
    <t>100234-70-08</t>
  </si>
  <si>
    <t>100234-70-12</t>
  </si>
  <si>
    <t>100234-70-16</t>
  </si>
  <si>
    <t>100234-70-24</t>
  </si>
  <si>
    <t>100234-90-12</t>
  </si>
  <si>
    <t>100234-90-16</t>
  </si>
  <si>
    <t>100234-90-24</t>
  </si>
  <si>
    <t>100234-90-32</t>
  </si>
  <si>
    <t>100234-115-12</t>
  </si>
  <si>
    <t>100234-115-16</t>
  </si>
  <si>
    <t>100234-115-24</t>
  </si>
  <si>
    <t>100234-115-32</t>
  </si>
  <si>
    <t>100234-168-24</t>
  </si>
  <si>
    <t>100234-168-32</t>
  </si>
  <si>
    <t>100234-168-115</t>
  </si>
  <si>
    <t>100234-168-90</t>
  </si>
  <si>
    <t>100234-220-32</t>
  </si>
  <si>
    <t>100234-220-70</t>
  </si>
  <si>
    <t>100234-220-90</t>
  </si>
  <si>
    <t>100234-220-115</t>
  </si>
  <si>
    <t>Reducer kit, 90mm Tube to 2" ANSI Flange</t>
  </si>
  <si>
    <t>Reducer kit, 90mm Tube to 2.5" ANSI Flange</t>
  </si>
  <si>
    <t>Reducer kit, 90mm Tube to 4" ANSI Flange</t>
  </si>
  <si>
    <t>Reducer kit, 90mm Tube to 6" ANSI Flange</t>
  </si>
  <si>
    <t>Reducer kit, 115mm Tube to 2" ANSI Flange</t>
  </si>
  <si>
    <t>Reducer kit, 115mm Tube to 2.5" ANSI Flange</t>
  </si>
  <si>
    <t>Reducer kit, 115mm Tube to 3" ANSI Flange</t>
  </si>
  <si>
    <t>Reducer kit, 115mm Tube to 6" ANSI Flange</t>
  </si>
  <si>
    <t>100235-90-32</t>
  </si>
  <si>
    <t>100235-90-40</t>
  </si>
  <si>
    <t>100235-90-64</t>
  </si>
  <si>
    <t>100235-90-96</t>
  </si>
  <si>
    <t>100235-115-32</t>
  </si>
  <si>
    <t>100235-115-40</t>
  </si>
  <si>
    <t>100235-115-48</t>
  </si>
  <si>
    <t>100235-115-96</t>
  </si>
  <si>
    <t>Plug Cap 90mm Aluminum</t>
  </si>
  <si>
    <t>Plug Cap 90mm Ductile Galv.</t>
  </si>
  <si>
    <t>Plug Cap 115mm Aluminum</t>
  </si>
  <si>
    <t>Plug Cap 115mm Ductile Galv.</t>
  </si>
  <si>
    <t>Plug Cap 168mm Ductile Galv.</t>
  </si>
  <si>
    <t>Plug Cap 220mm Ductile Galv.</t>
  </si>
  <si>
    <t>100610-70-D</t>
  </si>
  <si>
    <t>100610-90-A</t>
  </si>
  <si>
    <t>100610-90-D</t>
  </si>
  <si>
    <t>100610-115-A</t>
  </si>
  <si>
    <t>100610-115-D</t>
  </si>
  <si>
    <t>100610-168-D</t>
  </si>
  <si>
    <t>100610-220-D</t>
  </si>
  <si>
    <t>Butterfly Valve, Ten position, 90mm w/couplings</t>
  </si>
  <si>
    <t>Butterfly Valve, Ten position, 115mm w/couplings</t>
  </si>
  <si>
    <t>Butterfly Valve, Ten position, 168mm w/couplings</t>
  </si>
  <si>
    <t>Butterfly Valve, Lever Lock Style, 220mm w/couplings</t>
  </si>
  <si>
    <t>100700-70</t>
  </si>
  <si>
    <t>100700-90</t>
  </si>
  <si>
    <t>100700-115</t>
  </si>
  <si>
    <t>100700-168</t>
  </si>
  <si>
    <t>100700-220</t>
  </si>
  <si>
    <t>Bracket, Hanging  90mm (Steel)</t>
  </si>
  <si>
    <t>Bracket, Hanging  115mm (Steel)</t>
  </si>
  <si>
    <t xml:space="preserve">Bracket, Hanging  168mm (Steel, 1/2" female insert w/3/8" adapter) </t>
  </si>
  <si>
    <t xml:space="preserve">Bracket, Hanging  220mm (Steel, 1/2" female insert w/3/8" adapter) </t>
  </si>
  <si>
    <t>100820-70</t>
  </si>
  <si>
    <t>100820-90</t>
  </si>
  <si>
    <t>100820-115</t>
  </si>
  <si>
    <t>100820-168</t>
  </si>
  <si>
    <t>100820-220</t>
  </si>
  <si>
    <t xml:space="preserve">Wire Hanger  15ft lengths x pk of 10 (hanging bracket) </t>
  </si>
  <si>
    <t>Manual Grooving Tool,  Elevation</t>
  </si>
  <si>
    <t>Groove Gage, Elevation</t>
  </si>
  <si>
    <t>100950-M</t>
  </si>
  <si>
    <t>100950-M-R</t>
  </si>
  <si>
    <t>100952-G</t>
  </si>
  <si>
    <t>Assembly Lube, 1 Quart container</t>
  </si>
  <si>
    <t>100910-32</t>
  </si>
  <si>
    <t>Replacement Seal, 90mm Standard</t>
  </si>
  <si>
    <t>Replacement Seal, 115mm Standard</t>
  </si>
  <si>
    <t>Replacement Seal, 168mm Standard</t>
  </si>
  <si>
    <t>Replacement Seal, 220mm Standard</t>
  </si>
  <si>
    <t>100921-70-T</t>
  </si>
  <si>
    <t>100921-90-T</t>
  </si>
  <si>
    <t>100921-115-T</t>
  </si>
  <si>
    <t>100921-168-T</t>
  </si>
  <si>
    <t>100921-220-T</t>
  </si>
  <si>
    <t>Straight Union Coupling W/ High Temp Seal 90mm</t>
  </si>
  <si>
    <t>Straight Union Coupling W/ High Temp Seal 115mm</t>
  </si>
  <si>
    <t>Straight Union Coupling W/ High Temp Seal 168mm</t>
  </si>
  <si>
    <t>Straight Union Coupling W/ High Temp Seal 220mm</t>
  </si>
  <si>
    <t>100040-70-R-07-O</t>
  </si>
  <si>
    <t>100040-90-R-07-O</t>
  </si>
  <si>
    <t>100040-115-R-07-O</t>
  </si>
  <si>
    <t>100040-168-R-07-O</t>
  </si>
  <si>
    <t>100040-220-R-07-O</t>
  </si>
  <si>
    <t>100012-40</t>
  </si>
  <si>
    <t>Flange, 73mm Tube To ANSI 2.5", 150 Flange</t>
  </si>
  <si>
    <t>High Temp Butterfly Valve, 73mm w/o couplings</t>
  </si>
  <si>
    <t>High Temp Butterfly Valve, 90mm w/o couplings</t>
  </si>
  <si>
    <t>High Temp Butterfly Valve, 115mm w/o couplings</t>
  </si>
  <si>
    <t>High Temp Butterfly Valve, 168mm w/o couplings</t>
  </si>
  <si>
    <t>High Temp Butterfly Valve, 220mm w/o couplings</t>
  </si>
  <si>
    <t>100700-73-O-01</t>
  </si>
  <si>
    <t>100700-90-O-01</t>
  </si>
  <si>
    <t>100700-115-O-01</t>
  </si>
  <si>
    <t>100700-168-O-01</t>
  </si>
  <si>
    <t>100700-220-O-01</t>
  </si>
  <si>
    <t>*Price on request</t>
  </si>
  <si>
    <t>100700-70-NL</t>
  </si>
  <si>
    <t>100700-90-NL</t>
  </si>
  <si>
    <t>100700-115-NL</t>
  </si>
  <si>
    <t>100700-168-NL</t>
  </si>
  <si>
    <t>Butterfly Valve, Nitrile Lined, 73mm w/couplings</t>
  </si>
  <si>
    <t>Butterfly Valve, Nitrile Lined, 90mm w/couplings</t>
  </si>
  <si>
    <t>Butterfly Valve, Nitrile Lined, 115mm w/couplings</t>
  </si>
  <si>
    <t>Butterfly Valve, Nitrile Lined, 168mm w/couplings</t>
  </si>
  <si>
    <t>Bracket, Hanging, 73mm (Steel)</t>
  </si>
  <si>
    <t>Replacement Seal, 73mm Standard</t>
  </si>
  <si>
    <t>Straight Union Coupling W/ High Temp Seal 73mm</t>
  </si>
  <si>
    <t>Butterfly Valve, Ten position, 73mm w/couplings</t>
  </si>
  <si>
    <t>Plug Cap 73mm Ductile Galv.</t>
  </si>
  <si>
    <t xml:space="preserve">Outlet, Saddle Clamp Reducer 73mm X 1/2" NPT female  </t>
  </si>
  <si>
    <t xml:space="preserve">Outlet, Saddle Clamp Reducer 73mm X 3/4" NPT female  </t>
  </si>
  <si>
    <t xml:space="preserve">Outlet, Saddle Clamp Reducer 73mm X 1" NPT  female  </t>
  </si>
  <si>
    <t xml:space="preserve">Outlet, Saddle Clamp Reducer 73mm X 1.5" NPT female  </t>
  </si>
  <si>
    <t>Junction Tee 73mm w/couplings</t>
  </si>
  <si>
    <t>Union Elbow 45 deg. 73mm w/couplings</t>
  </si>
  <si>
    <t>Union Elbow 73mm w/couplings</t>
  </si>
  <si>
    <t>Reducer Union Coupling, 90mm to 73mm</t>
  </si>
  <si>
    <t>Reducer Union Coupling, 115mm to 73mm</t>
  </si>
  <si>
    <t>Straight Union Coupling 73mm,Rigid</t>
  </si>
  <si>
    <t>Straight Union Coupling 73mm,Flexible</t>
  </si>
  <si>
    <t>Reducer, 90mm TUBE to 73mm Tube</t>
  </si>
  <si>
    <t>Reducer, 115mm TUBE to 73mm Tube</t>
  </si>
  <si>
    <t>Adapter, 73mm TUBE to 1 1/2"   NPT   male</t>
  </si>
  <si>
    <t>Adapter, 73mm TUBE to 2" NPT   male</t>
  </si>
  <si>
    <t>Adapter, 73mm TUBE to 2 1/2"   NPT   male</t>
  </si>
  <si>
    <t>Adapter, 73mm TUBE to 2 1/2"   NPT   female</t>
  </si>
  <si>
    <t>73mm - Tubing Green (16ft Length)</t>
  </si>
  <si>
    <t>73mm - Tubing Grey (16ft Length)</t>
  </si>
  <si>
    <t>73mm - Tubing Black (16ft Length)</t>
  </si>
  <si>
    <t>73mm - Tubing Blue (16ft Length)</t>
  </si>
  <si>
    <t>Bolt Kit, 73mm Flange Adapter</t>
  </si>
  <si>
    <t>Bolt Kit, 90mm Flange Adapter</t>
  </si>
  <si>
    <t>Bolt Kit, 115mm Flange Adapter</t>
  </si>
  <si>
    <t>Bolt Kit, 168mm Flange Adapter</t>
  </si>
  <si>
    <t>Bolt Kit, 220mm Flange Adapter</t>
  </si>
  <si>
    <t>100012-40-BLK KT</t>
  </si>
  <si>
    <t>100012-48-BLK KT</t>
  </si>
  <si>
    <t>100012-64-BLK KT</t>
  </si>
  <si>
    <t>100012-96-BLK KT</t>
  </si>
  <si>
    <t>100012-128-BLK KT</t>
  </si>
  <si>
    <t>Replacement Flange Gasket 73mm</t>
  </si>
  <si>
    <t>100012-40-GSK</t>
  </si>
  <si>
    <t>High-Temp Replacement Flange Gasket 73mm</t>
  </si>
  <si>
    <t>100012-40-GSK-O</t>
  </si>
  <si>
    <t>Replacement Flange Gasket 90mm</t>
  </si>
  <si>
    <t>High-Temp Replacement Flange Gasket 90mm</t>
  </si>
  <si>
    <t>100012-48-GSK</t>
  </si>
  <si>
    <t>100012-48-GSK-O</t>
  </si>
  <si>
    <t xml:space="preserve"> Replacement Flange Gasket 115mm</t>
  </si>
  <si>
    <t>High-Temp Replacement Flange Gasket 115mm</t>
  </si>
  <si>
    <t xml:space="preserve"> Replacement Flange Gasket 168mm</t>
  </si>
  <si>
    <t>High-Temp Replacement Flange Gasket 168mm</t>
  </si>
  <si>
    <t xml:space="preserve"> Replacement Flange Gasket 220mm</t>
  </si>
  <si>
    <t>High-Temp Replacement Flange Gasket 220mm</t>
  </si>
  <si>
    <t>100012-64-GSK</t>
  </si>
  <si>
    <t>100012-64-GSK-O</t>
  </si>
  <si>
    <t>100012-96-GSK</t>
  </si>
  <si>
    <t>100012-96-GSK-O</t>
  </si>
  <si>
    <t>100012-128-GSK</t>
  </si>
  <si>
    <t>100012-128-GSK-O</t>
  </si>
  <si>
    <t>We recommend using the labor multiplier below to more accuratly account for ancilary time based on the difficulty of the installation:</t>
  </si>
  <si>
    <t>Choose the multiplier that best describes site conditions, then multiply the total labor hours advertised in this estimator by the appropriate multiplier.</t>
  </si>
  <si>
    <t xml:space="preserve">    Manual Grooving Tool Rental (Weekly)  Full tool cost charged                 upfront.  Credit applied($2646.55)with return of undamaged tool within 14 days of ship date</t>
  </si>
  <si>
    <t>10000-70 -AIR-BLUE-INK</t>
  </si>
  <si>
    <t>10000-90 -AIR-BLUE-INK</t>
  </si>
  <si>
    <t>10000-115-AIR-BLUE-INK</t>
  </si>
  <si>
    <t>10000-168-AIR-BLUE-INK</t>
  </si>
  <si>
    <t>10000-220-AIR-BLUE-INK</t>
  </si>
  <si>
    <r>
      <t xml:space="preserve">73mm  -  ELEVATION Tubing Blue   </t>
    </r>
    <r>
      <rPr>
        <b/>
        <sz val="12"/>
        <color theme="1"/>
        <rFont val="Calibri"/>
        <family val="2"/>
        <scheme val="minor"/>
      </rPr>
      <t>INKED</t>
    </r>
  </si>
  <si>
    <r>
      <t xml:space="preserve">90mm  -  ELEVATION Tubing Blue    </t>
    </r>
    <r>
      <rPr>
        <b/>
        <sz val="12"/>
        <color theme="1"/>
        <rFont val="Calibri"/>
        <family val="2"/>
        <scheme val="minor"/>
      </rPr>
      <t>INKED</t>
    </r>
  </si>
  <si>
    <r>
      <t xml:space="preserve">115mm - ELEVATION Tubing Blue   </t>
    </r>
    <r>
      <rPr>
        <b/>
        <sz val="12"/>
        <color theme="1"/>
        <rFont val="Calibri"/>
        <family val="2"/>
        <scheme val="minor"/>
      </rPr>
      <t xml:space="preserve"> INKED</t>
    </r>
  </si>
  <si>
    <r>
      <t xml:space="preserve">168mm -ELEVATION Tubing Blue     </t>
    </r>
    <r>
      <rPr>
        <b/>
        <sz val="12"/>
        <color theme="1"/>
        <rFont val="Calibri"/>
        <family val="2"/>
        <scheme val="minor"/>
      </rPr>
      <t>INKED</t>
    </r>
  </si>
  <si>
    <r>
      <t xml:space="preserve">220mm - ELEVATION Tubing Blue   </t>
    </r>
    <r>
      <rPr>
        <b/>
        <sz val="12"/>
        <color theme="1"/>
        <rFont val="Calibri"/>
        <family val="2"/>
        <scheme val="minor"/>
      </rPr>
      <t>INKED</t>
    </r>
  </si>
  <si>
    <t>High-Temp Flange, 73mm Tube To ANSI 2.5", 150 Flange</t>
  </si>
  <si>
    <t>High-Temp Flange, 90mm Tube To ANSI 3", 150 Flange</t>
  </si>
  <si>
    <t>High-Temp Flange, 115mm Tube To ANSI 4", 150 Flange</t>
  </si>
  <si>
    <t>High-Temp Flange, 220mm Tube To ANSI 8", 150 Flange</t>
  </si>
  <si>
    <t>High-Temp Flange, 168mm Tube To ANSI 6", 150 Flange</t>
  </si>
  <si>
    <t>100012-40-O</t>
  </si>
  <si>
    <t>100012-48-O</t>
  </si>
  <si>
    <t>100012-64-O</t>
  </si>
  <si>
    <t>100012-96-O</t>
  </si>
  <si>
    <t>100012-128-O</t>
  </si>
  <si>
    <t>Packaging Included</t>
  </si>
  <si>
    <t>**Minimum Order - Total Dealer Net Must Be $150 or Above**</t>
  </si>
  <si>
    <t>**As of January 1st 2026, NO grooved tubing will be cut in half**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</si>
</sst>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7" formatCode="&quot;$&quot;#,##0.00_);\(&quot;$&quot;#,##0.00\)"/>
    <numFmt numFmtId="44" formatCode="_(&quot;$&quot;* #,##0.00_);_(&quot;$&quot;* \(#,##0.00\);_(&quot;$&quot;* &quot;-&quot;??_);_(@_)"/>
    <numFmt numFmtId="43" formatCode="_(* #,##0.00_);_(* \(#,##0.00\);_(* &quot;-&quot;??_);_(@_)"/>
    <numFmt numFmtId="164" formatCode="0.000"/>
    <numFmt numFmtId="165" formatCode="&quot;$&quot;#,##0.00"/>
    <numFmt numFmtId="166" formatCode="0.0"/>
    <numFmt numFmtId="167" formatCode=";;;"/>
  </numFmts>
  <fonts count="25" x14ac:knownFonts="1">
    <font>
      <sz val="11"/>
      <color theme="1"/>
      <name val="Calibri"/>
      <family val="2"/>
      <scheme val="minor"/>
    </font>
    <font>
      <sz val="11"/>
      <color theme="1"/>
      <name val="Calibri"/>
      <family val="2"/>
      <scheme val="minor"/>
    </font>
    <font>
      <b/>
      <sz val="14"/>
      <color theme="1"/>
      <name val="Calibri"/>
      <family val="2"/>
      <scheme val="minor"/>
    </font>
    <font>
      <sz val="10"/>
      <name val="Arial"/>
      <family val="2"/>
    </font>
    <font>
      <sz val="11"/>
      <color theme="1"/>
      <name val="Arial"/>
      <family val="2"/>
    </font>
    <font>
      <b/>
      <sz val="12"/>
      <color theme="1"/>
      <name val="Arial"/>
      <family val="2"/>
    </font>
    <font>
      <b/>
      <sz val="11"/>
      <color theme="1"/>
      <name val="Calibri"/>
      <family val="2"/>
      <scheme val="minor"/>
    </font>
    <font>
      <b/>
      <sz val="12"/>
      <color theme="1"/>
      <name val="Calibri"/>
      <family val="2"/>
      <scheme val="minor"/>
    </font>
    <font>
      <b/>
      <sz val="16"/>
      <color theme="1"/>
      <name val="Calibri"/>
      <family val="2"/>
      <scheme val="minor"/>
    </font>
    <font>
      <sz val="12"/>
      <color theme="1"/>
      <name val="Calibri"/>
      <family val="2"/>
      <scheme val="minor"/>
    </font>
    <font>
      <sz val="12"/>
      <name val="Calibri"/>
      <family val="2"/>
      <scheme val="minor"/>
    </font>
    <font>
      <b/>
      <sz val="20"/>
      <color rgb="FFFF0000"/>
      <name val="Calibri"/>
      <family val="2"/>
      <scheme val="minor"/>
    </font>
    <font>
      <b/>
      <sz val="20"/>
      <name val="Calibri"/>
      <family val="2"/>
      <scheme val="minor"/>
    </font>
    <font>
      <b/>
      <sz val="11"/>
      <color theme="0"/>
      <name val="Calibri"/>
      <family val="2"/>
      <scheme val="minor"/>
    </font>
    <font>
      <b/>
      <i/>
      <sz val="12"/>
      <name val="Calibri"/>
      <family val="2"/>
      <scheme val="minor"/>
    </font>
    <font>
      <i/>
      <sz val="12"/>
      <name val="Calibri"/>
      <family val="2"/>
      <scheme val="minor"/>
    </font>
    <font>
      <b/>
      <i/>
      <sz val="12"/>
      <color theme="5"/>
      <name val="Calibri"/>
      <family val="2"/>
      <scheme val="minor"/>
    </font>
    <font>
      <sz val="12"/>
      <color rgb="FFFF0000"/>
      <name val="Calibri"/>
      <family val="2"/>
      <scheme val="minor"/>
    </font>
    <font>
      <b/>
      <sz val="16"/>
      <color rgb="FF0070C0"/>
      <name val="Calibri"/>
      <family val="2"/>
      <scheme val="minor"/>
    </font>
    <font>
      <b/>
      <u/>
      <sz val="14"/>
      <color theme="1"/>
      <name val="Calibri"/>
      <family val="2"/>
      <scheme val="minor"/>
    </font>
    <font>
      <b/>
      <sz val="14"/>
      <name val="Calibri"/>
      <family val="2"/>
      <scheme val="minor"/>
    </font>
    <font>
      <sz val="14"/>
      <color theme="1"/>
      <name val="Calibri"/>
      <family val="2"/>
      <scheme val="minor"/>
    </font>
    <font>
      <sz val="10"/>
      <name val="Arial"/>
      <family val="2"/>
    </font>
    <font>
      <b/>
      <sz val="12"/>
      <name val="Calibri"/>
      <family val="2"/>
      <scheme val="minor"/>
    </font>
    <font>
      <b/>
      <sz val="16"/>
      <color rgb="FFFF0000"/>
      <name val="Arial Rounded MT Bold"/>
      <family val="2"/>
    </font>
  </fonts>
  <fills count="12">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
      <patternFill patternType="solid">
        <fgColor rgb="FF92D050"/>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6" tint="0.39997558519241921"/>
        <bgColor indexed="64"/>
      </patternFill>
    </fill>
    <fill>
      <patternFill patternType="solid">
        <fgColor theme="4" tint="0.79998168889431442"/>
        <bgColor indexed="64"/>
      </patternFill>
    </fill>
    <fill>
      <patternFill patternType="solid">
        <fgColor theme="1"/>
        <bgColor indexed="64"/>
      </patternFill>
    </fill>
    <fill>
      <patternFill patternType="solid">
        <fgColor theme="0"/>
        <bgColor indexed="64"/>
      </patternFill>
    </fill>
  </fills>
  <borders count="26">
    <border>
      <left/>
      <right/>
      <top/>
      <bottom/>
      <diagonal/>
    </border>
    <border>
      <left style="medium">
        <color indexed="64"/>
      </left>
      <right/>
      <top/>
      <bottom style="medium">
        <color indexed="64"/>
      </bottom>
      <diagonal/>
    </border>
    <border>
      <left/>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double">
        <color indexed="64"/>
      </bottom>
      <diagonal/>
    </border>
  </borders>
  <cellStyleXfs count="8">
    <xf numFmtId="0" fontId="0" fillId="0" borderId="0"/>
    <xf numFmtId="0" fontId="3" fillId="0" borderId="0"/>
    <xf numFmtId="44" fontId="3" fillId="0" borderId="0" applyFont="0" applyFill="0" applyBorder="0" applyAlignment="0" applyProtection="0"/>
    <xf numFmtId="0" fontId="3" fillId="0" borderId="0"/>
    <xf numFmtId="0" fontId="1" fillId="0" borderId="0"/>
    <xf numFmtId="44" fontId="1" fillId="0" borderId="0" applyFont="0" applyFill="0" applyBorder="0" applyAlignment="0" applyProtection="0"/>
    <xf numFmtId="0" fontId="22" fillId="0" borderId="0"/>
    <xf numFmtId="44" fontId="22" fillId="0" borderId="0" applyFont="0" applyFill="0" applyBorder="0" applyAlignment="0" applyProtection="0"/>
  </cellStyleXfs>
  <cellXfs count="171">
    <xf numFmtId="0" fontId="0" fillId="0" borderId="0" xfId="0"/>
    <xf numFmtId="0" fontId="2" fillId="0" borderId="0" xfId="0" applyFont="1"/>
    <xf numFmtId="0" fontId="6" fillId="0" borderId="0" xfId="0" applyFont="1"/>
    <xf numFmtId="0" fontId="0" fillId="0" borderId="0" xfId="0" applyProtection="1">
      <protection hidden="1"/>
    </xf>
    <xf numFmtId="0" fontId="0" fillId="0" borderId="0" xfId="0" applyAlignment="1" applyProtection="1">
      <alignment horizontal="left"/>
      <protection hidden="1"/>
    </xf>
    <xf numFmtId="0" fontId="11" fillId="0" borderId="0" xfId="0" applyFont="1" applyAlignment="1" applyProtection="1">
      <alignment horizontal="center" vertical="center"/>
      <protection hidden="1"/>
    </xf>
    <xf numFmtId="2" fontId="0" fillId="0" borderId="0" xfId="0" applyNumberFormat="1" applyProtection="1">
      <protection hidden="1"/>
    </xf>
    <xf numFmtId="0" fontId="9" fillId="0" borderId="0" xfId="0" applyFont="1" applyAlignment="1" applyProtection="1">
      <alignment horizontal="center"/>
      <protection hidden="1"/>
    </xf>
    <xf numFmtId="44" fontId="9" fillId="0" borderId="0" xfId="0" applyNumberFormat="1" applyFont="1" applyProtection="1">
      <protection hidden="1"/>
    </xf>
    <xf numFmtId="165" fontId="9" fillId="0" borderId="0" xfId="0" applyNumberFormat="1" applyFont="1" applyProtection="1">
      <protection hidden="1"/>
    </xf>
    <xf numFmtId="0" fontId="9" fillId="8" borderId="0" xfId="0" applyFont="1" applyFill="1" applyAlignment="1" applyProtection="1">
      <alignment horizontal="center"/>
      <protection locked="0"/>
    </xf>
    <xf numFmtId="0" fontId="10" fillId="0" borderId="0" xfId="0" applyFont="1" applyAlignment="1" applyProtection="1">
      <alignment horizontal="center"/>
      <protection hidden="1"/>
    </xf>
    <xf numFmtId="44" fontId="0" fillId="4" borderId="11" xfId="0" applyNumberFormat="1" applyFill="1" applyBorder="1" applyProtection="1">
      <protection hidden="1"/>
    </xf>
    <xf numFmtId="0" fontId="6" fillId="0" borderId="11" xfId="0" applyFont="1" applyBorder="1" applyAlignment="1" applyProtection="1">
      <alignment horizontal="left"/>
      <protection hidden="1"/>
    </xf>
    <xf numFmtId="4" fontId="0" fillId="0" borderId="6" xfId="0" applyNumberFormat="1" applyBorder="1" applyAlignment="1" applyProtection="1">
      <alignment horizontal="center"/>
      <protection hidden="1"/>
    </xf>
    <xf numFmtId="44" fontId="0" fillId="0" borderId="13" xfId="0" applyNumberFormat="1" applyBorder="1" applyProtection="1">
      <protection hidden="1"/>
    </xf>
    <xf numFmtId="0" fontId="6" fillId="0" borderId="12" xfId="0" applyFont="1" applyBorder="1" applyAlignment="1" applyProtection="1">
      <alignment horizontal="left"/>
      <protection hidden="1"/>
    </xf>
    <xf numFmtId="2" fontId="0" fillId="0" borderId="7" xfId="0" applyNumberFormat="1" applyBorder="1" applyAlignment="1" applyProtection="1">
      <alignment horizontal="center"/>
      <protection hidden="1"/>
    </xf>
    <xf numFmtId="44" fontId="0" fillId="0" borderId="11" xfId="0" applyNumberFormat="1" applyBorder="1" applyProtection="1">
      <protection hidden="1"/>
    </xf>
    <xf numFmtId="4" fontId="0" fillId="4" borderId="10" xfId="0" applyNumberFormat="1" applyFill="1" applyBorder="1" applyAlignment="1" applyProtection="1">
      <alignment horizontal="center"/>
      <protection hidden="1"/>
    </xf>
    <xf numFmtId="165" fontId="0" fillId="0" borderId="5" xfId="0" applyNumberFormat="1" applyBorder="1" applyProtection="1">
      <protection hidden="1"/>
    </xf>
    <xf numFmtId="165" fontId="0" fillId="6" borderId="5" xfId="0" applyNumberFormat="1" applyFill="1" applyBorder="1" applyProtection="1">
      <protection locked="0" hidden="1"/>
    </xf>
    <xf numFmtId="44" fontId="10" fillId="0" borderId="0" xfId="0" applyNumberFormat="1" applyFont="1" applyAlignment="1" applyProtection="1">
      <alignment horizontal="right"/>
      <protection hidden="1"/>
    </xf>
    <xf numFmtId="166" fontId="9" fillId="0" borderId="0" xfId="0" applyNumberFormat="1" applyFont="1" applyProtection="1">
      <protection hidden="1"/>
    </xf>
    <xf numFmtId="0" fontId="0" fillId="0" borderId="18" xfId="0" applyBorder="1" applyAlignment="1" applyProtection="1">
      <alignment horizontal="center"/>
      <protection locked="0"/>
    </xf>
    <xf numFmtId="0" fontId="15" fillId="0" borderId="0" xfId="0" applyFont="1" applyAlignment="1">
      <alignment vertical="top"/>
    </xf>
    <xf numFmtId="0" fontId="9" fillId="0" borderId="0" xfId="0" applyFont="1"/>
    <xf numFmtId="0" fontId="7" fillId="0" borderId="0" xfId="0" applyFont="1"/>
    <xf numFmtId="0" fontId="14" fillId="0" borderId="0" xfId="0" applyFont="1" applyAlignment="1">
      <alignment vertical="top"/>
    </xf>
    <xf numFmtId="0" fontId="15" fillId="0" borderId="0" xfId="0" applyFont="1" applyAlignment="1">
      <alignment horizontal="center" vertical="top"/>
    </xf>
    <xf numFmtId="0" fontId="16" fillId="0" borderId="0" xfId="0" applyFont="1" applyAlignment="1">
      <alignment vertical="top"/>
    </xf>
    <xf numFmtId="0" fontId="17" fillId="0" borderId="0" xfId="0" applyFont="1" applyAlignment="1">
      <alignment vertical="center" wrapText="1"/>
    </xf>
    <xf numFmtId="0" fontId="9" fillId="0" borderId="0" xfId="0" applyFont="1" applyProtection="1">
      <protection hidden="1"/>
    </xf>
    <xf numFmtId="44" fontId="9" fillId="0" borderId="0" xfId="5" applyFont="1" applyAlignment="1">
      <alignment horizontal="right"/>
    </xf>
    <xf numFmtId="0" fontId="9" fillId="6" borderId="0" xfId="0" applyFont="1" applyFill="1" applyProtection="1">
      <protection locked="0" hidden="1"/>
    </xf>
    <xf numFmtId="0" fontId="9" fillId="0" borderId="0" xfId="0" applyFont="1" applyProtection="1">
      <protection locked="0" hidden="1"/>
    </xf>
    <xf numFmtId="0" fontId="15" fillId="0" borderId="0" xfId="0" applyFont="1" applyAlignment="1">
      <alignment horizontal="center"/>
    </xf>
    <xf numFmtId="0" fontId="10" fillId="0" borderId="0" xfId="0" applyFont="1" applyAlignment="1">
      <alignment horizontal="center"/>
    </xf>
    <xf numFmtId="2" fontId="10" fillId="0" borderId="0" xfId="0" applyNumberFormat="1" applyFont="1" applyAlignment="1" applyProtection="1">
      <alignment horizontal="center"/>
      <protection hidden="1"/>
    </xf>
    <xf numFmtId="2" fontId="9" fillId="0" borderId="0" xfId="0" applyNumberFormat="1" applyFont="1" applyProtection="1">
      <protection hidden="1"/>
    </xf>
    <xf numFmtId="0" fontId="8" fillId="0" borderId="0" xfId="0" applyFont="1" applyAlignment="1" applyProtection="1">
      <alignment horizontal="center" vertical="center"/>
      <protection hidden="1"/>
    </xf>
    <xf numFmtId="0" fontId="0" fillId="0" borderId="18" xfId="0" applyBorder="1" applyProtection="1">
      <protection locked="0"/>
    </xf>
    <xf numFmtId="0" fontId="13" fillId="10" borderId="18" xfId="0" applyFont="1" applyFill="1" applyBorder="1" applyProtection="1">
      <protection hidden="1"/>
    </xf>
    <xf numFmtId="0" fontId="13" fillId="10" borderId="18" xfId="0" applyFont="1" applyFill="1" applyBorder="1" applyAlignment="1" applyProtection="1">
      <alignment horizontal="center"/>
      <protection hidden="1"/>
    </xf>
    <xf numFmtId="0" fontId="0" fillId="0" borderId="18" xfId="0" applyBorder="1" applyProtection="1">
      <protection hidden="1"/>
    </xf>
    <xf numFmtId="0" fontId="0" fillId="0" borderId="18" xfId="0" applyBorder="1" applyAlignment="1" applyProtection="1">
      <alignment horizontal="center"/>
      <protection hidden="1"/>
    </xf>
    <xf numFmtId="0" fontId="7" fillId="0" borderId="0" xfId="0" applyFont="1" applyProtection="1">
      <protection hidden="1"/>
    </xf>
    <xf numFmtId="0" fontId="19" fillId="0" borderId="0" xfId="0" applyFont="1"/>
    <xf numFmtId="44" fontId="13" fillId="10" borderId="18" xfId="5" applyFont="1" applyFill="1" applyBorder="1" applyAlignment="1" applyProtection="1">
      <alignment horizontal="center"/>
      <protection hidden="1"/>
    </xf>
    <xf numFmtId="44" fontId="0" fillId="0" borderId="18" xfId="5" applyFont="1" applyBorder="1" applyAlignment="1" applyProtection="1">
      <alignment horizontal="center"/>
      <protection hidden="1"/>
    </xf>
    <xf numFmtId="44" fontId="0" fillId="0" borderId="0" xfId="5" applyFont="1" applyBorder="1" applyAlignment="1" applyProtection="1">
      <alignment horizontal="center"/>
      <protection hidden="1"/>
    </xf>
    <xf numFmtId="44" fontId="0" fillId="0" borderId="18" xfId="5" applyFont="1" applyBorder="1" applyAlignment="1" applyProtection="1">
      <alignment horizontal="center"/>
      <protection locked="0"/>
    </xf>
    <xf numFmtId="0" fontId="9" fillId="0" borderId="0" xfId="0" applyFont="1" applyAlignment="1">
      <alignment vertical="center"/>
    </xf>
    <xf numFmtId="0" fontId="18" fillId="0" borderId="0" xfId="0" applyFont="1" applyAlignment="1">
      <alignment horizontal="left" vertical="center" wrapText="1"/>
    </xf>
    <xf numFmtId="0" fontId="8" fillId="0" borderId="0" xfId="0" applyFont="1" applyAlignment="1">
      <alignment vertical="center"/>
    </xf>
    <xf numFmtId="0" fontId="18" fillId="0" borderId="0" xfId="0" applyFont="1" applyAlignment="1">
      <alignment vertical="center" wrapText="1"/>
    </xf>
    <xf numFmtId="0" fontId="4" fillId="0" borderId="15" xfId="0" applyFont="1" applyBorder="1" applyAlignment="1">
      <alignment horizontal="center" vertical="center"/>
    </xf>
    <xf numFmtId="0" fontId="4" fillId="0" borderId="1" xfId="0" applyFont="1" applyBorder="1" applyAlignment="1">
      <alignment horizontal="center" vertical="center"/>
    </xf>
    <xf numFmtId="0" fontId="0" fillId="0" borderId="15" xfId="0" applyBorder="1" applyAlignment="1">
      <alignment horizontal="center" vertical="center"/>
    </xf>
    <xf numFmtId="0" fontId="0" fillId="0" borderId="5" xfId="0" applyBorder="1" applyAlignment="1">
      <alignment horizontal="center" vertical="center"/>
    </xf>
    <xf numFmtId="0" fontId="0" fillId="0" borderId="10" xfId="0" applyBorder="1" applyAlignment="1">
      <alignment horizontal="center" vertical="center"/>
    </xf>
    <xf numFmtId="0" fontId="0" fillId="0" borderId="5" xfId="0" applyBorder="1" applyAlignment="1">
      <alignment horizontal="center" vertical="center" wrapText="1"/>
    </xf>
    <xf numFmtId="0" fontId="0" fillId="0" borderId="10" xfId="0" applyBorder="1" applyAlignment="1">
      <alignment horizontal="center" vertical="center" wrapText="1"/>
    </xf>
    <xf numFmtId="0" fontId="6" fillId="0" borderId="5" xfId="0" applyFont="1" applyBorder="1" applyAlignment="1">
      <alignment horizontal="center" vertical="center" wrapText="1"/>
    </xf>
    <xf numFmtId="0" fontId="0" fillId="0" borderId="0" xfId="0" applyAlignment="1">
      <alignment horizontal="center"/>
    </xf>
    <xf numFmtId="0" fontId="9" fillId="0" borderId="0" xfId="0" applyFont="1" applyAlignment="1">
      <alignment horizontal="center"/>
    </xf>
    <xf numFmtId="10" fontId="0" fillId="0" borderId="0" xfId="0" applyNumberFormat="1"/>
    <xf numFmtId="0" fontId="7" fillId="0" borderId="0" xfId="0" applyFont="1" applyAlignment="1">
      <alignment horizontal="center" vertical="center" wrapText="1"/>
    </xf>
    <xf numFmtId="0" fontId="6" fillId="0" borderId="0" xfId="0" applyFont="1" applyAlignment="1">
      <alignment horizontal="center" vertical="center" wrapText="1"/>
    </xf>
    <xf numFmtId="0" fontId="2" fillId="0" borderId="0" xfId="0" applyFont="1" applyAlignment="1">
      <alignment horizontal="center" vertical="center" wrapText="1"/>
    </xf>
    <xf numFmtId="0" fontId="6" fillId="0" borderId="10" xfId="0" applyFont="1" applyBorder="1"/>
    <xf numFmtId="0" fontId="6" fillId="0" borderId="5" xfId="0" applyFont="1" applyBorder="1" applyAlignment="1">
      <alignment horizontal="center"/>
    </xf>
    <xf numFmtId="0" fontId="0" fillId="0" borderId="2" xfId="0" applyBorder="1"/>
    <xf numFmtId="0" fontId="0" fillId="0" borderId="0" xfId="0" applyAlignment="1">
      <alignment vertical="center"/>
    </xf>
    <xf numFmtId="0" fontId="0" fillId="3" borderId="18" xfId="0" applyFill="1" applyBorder="1"/>
    <xf numFmtId="1" fontId="0" fillId="3" borderId="18" xfId="0" applyNumberFormat="1" applyFill="1" applyBorder="1" applyAlignment="1">
      <alignment horizontal="center"/>
    </xf>
    <xf numFmtId="165" fontId="0" fillId="0" borderId="0" xfId="0" applyNumberFormat="1"/>
    <xf numFmtId="0" fontId="6" fillId="0" borderId="0" xfId="0" applyFont="1" applyAlignment="1">
      <alignment vertical="center"/>
    </xf>
    <xf numFmtId="44" fontId="6" fillId="0" borderId="0" xfId="0" applyNumberFormat="1" applyFont="1" applyAlignment="1">
      <alignment vertical="center"/>
    </xf>
    <xf numFmtId="44" fontId="0" fillId="0" borderId="0" xfId="5" applyFont="1" applyAlignment="1" applyProtection="1">
      <alignment horizontal="center"/>
    </xf>
    <xf numFmtId="44" fontId="0" fillId="7" borderId="0" xfId="5" applyFont="1" applyFill="1" applyAlignment="1" applyProtection="1">
      <alignment horizontal="center"/>
    </xf>
    <xf numFmtId="44" fontId="0" fillId="0" borderId="18" xfId="5" applyFont="1" applyBorder="1" applyAlignment="1" applyProtection="1">
      <alignment horizontal="center"/>
    </xf>
    <xf numFmtId="44" fontId="0" fillId="0" borderId="0" xfId="5" applyFont="1" applyBorder="1" applyAlignment="1" applyProtection="1">
      <alignment horizontal="center"/>
    </xf>
    <xf numFmtId="0" fontId="9" fillId="0" borderId="16" xfId="0" applyFont="1" applyBorder="1" applyAlignment="1" applyProtection="1">
      <alignment horizontal="left"/>
      <protection hidden="1"/>
    </xf>
    <xf numFmtId="0" fontId="12" fillId="0" borderId="0" xfId="0" applyFont="1" applyAlignment="1" applyProtection="1">
      <alignment vertical="center"/>
      <protection hidden="1"/>
    </xf>
    <xf numFmtId="0" fontId="20" fillId="0" borderId="0" xfId="0" applyFont="1" applyAlignment="1" applyProtection="1">
      <alignment horizontal="right" vertical="center"/>
      <protection hidden="1"/>
    </xf>
    <xf numFmtId="0" fontId="21" fillId="0" borderId="0" xfId="0" applyFont="1" applyAlignment="1" applyProtection="1">
      <alignment horizontal="right"/>
      <protection hidden="1"/>
    </xf>
    <xf numFmtId="0" fontId="2" fillId="0" borderId="0" xfId="0" applyFont="1" applyAlignment="1" applyProtection="1">
      <alignment horizontal="right" vertical="center"/>
      <protection hidden="1"/>
    </xf>
    <xf numFmtId="0" fontId="22" fillId="0" borderId="0" xfId="6" applyAlignment="1">
      <alignment horizontal="center"/>
    </xf>
    <xf numFmtId="0" fontId="9" fillId="0" borderId="0" xfId="0" applyFont="1" applyAlignment="1" applyProtection="1">
      <alignment horizontal="center"/>
      <protection locked="0"/>
    </xf>
    <xf numFmtId="2" fontId="10" fillId="0" borderId="0" xfId="0" applyNumberFormat="1" applyFont="1" applyAlignment="1">
      <alignment horizontal="center"/>
    </xf>
    <xf numFmtId="0" fontId="10" fillId="11" borderId="0" xfId="0" applyFont="1" applyFill="1" applyAlignment="1">
      <alignment horizontal="center"/>
    </xf>
    <xf numFmtId="0" fontId="10" fillId="0" borderId="0" xfId="0" applyFont="1" applyAlignment="1">
      <alignment horizontal="center" vertical="center"/>
    </xf>
    <xf numFmtId="0" fontId="10" fillId="11" borderId="0" xfId="0" applyFont="1" applyFill="1" applyAlignment="1">
      <alignment horizontal="center" vertical="center"/>
    </xf>
    <xf numFmtId="2" fontId="9" fillId="0" borderId="0" xfId="0" applyNumberFormat="1" applyFont="1" applyAlignment="1">
      <alignment horizontal="center" vertical="center"/>
    </xf>
    <xf numFmtId="2" fontId="10" fillId="11" borderId="0" xfId="0" applyNumberFormat="1" applyFont="1" applyFill="1" applyAlignment="1">
      <alignment horizontal="center" vertical="center"/>
    </xf>
    <xf numFmtId="2" fontId="10" fillId="0" borderId="0" xfId="0" applyNumberFormat="1" applyFont="1" applyAlignment="1">
      <alignment horizontal="center" vertical="center"/>
    </xf>
    <xf numFmtId="164" fontId="10" fillId="0" borderId="0" xfId="0" applyNumberFormat="1" applyFont="1" applyAlignment="1">
      <alignment horizontal="center"/>
    </xf>
    <xf numFmtId="2" fontId="10" fillId="11" borderId="0" xfId="0" applyNumberFormat="1" applyFont="1" applyFill="1" applyAlignment="1">
      <alignment horizontal="center"/>
    </xf>
    <xf numFmtId="0" fontId="2" fillId="0" borderId="0" xfId="0" applyFont="1" applyAlignment="1">
      <alignment vertical="center" wrapText="1"/>
    </xf>
    <xf numFmtId="0" fontId="23" fillId="0" borderId="0" xfId="0" applyFont="1" applyAlignment="1" applyProtection="1">
      <alignment vertical="center"/>
      <protection hidden="1"/>
    </xf>
    <xf numFmtId="0" fontId="10" fillId="0" borderId="0" xfId="0" applyFont="1" applyAlignment="1">
      <alignment horizontal="center" wrapText="1"/>
    </xf>
    <xf numFmtId="167" fontId="10" fillId="0" borderId="0" xfId="0" applyNumberFormat="1" applyFont="1" applyAlignment="1" applyProtection="1">
      <alignment horizontal="right"/>
      <protection hidden="1"/>
    </xf>
    <xf numFmtId="167" fontId="10" fillId="0" borderId="0" xfId="2" applyNumberFormat="1" applyFont="1" applyFill="1" applyBorder="1" applyAlignment="1" applyProtection="1">
      <alignment horizontal="center" vertical="center"/>
      <protection hidden="1"/>
    </xf>
    <xf numFmtId="167" fontId="10" fillId="0" borderId="0" xfId="0" applyNumberFormat="1" applyFont="1" applyAlignment="1" applyProtection="1">
      <alignment horizontal="center"/>
      <protection hidden="1"/>
    </xf>
    <xf numFmtId="167" fontId="10" fillId="0" borderId="0" xfId="2" applyNumberFormat="1" applyFont="1" applyFill="1" applyBorder="1" applyAlignment="1" applyProtection="1">
      <alignment horizontal="center"/>
      <protection hidden="1"/>
    </xf>
    <xf numFmtId="167" fontId="9" fillId="0" borderId="0" xfId="0" applyNumberFormat="1" applyFont="1" applyProtection="1">
      <protection hidden="1"/>
    </xf>
    <xf numFmtId="167" fontId="0" fillId="0" borderId="0" xfId="0" applyNumberFormat="1" applyProtection="1">
      <protection hidden="1"/>
    </xf>
    <xf numFmtId="44" fontId="9" fillId="0" borderId="0" xfId="0" applyNumberFormat="1" applyFont="1"/>
    <xf numFmtId="44" fontId="0" fillId="0" borderId="0" xfId="0" applyNumberFormat="1"/>
    <xf numFmtId="0" fontId="5" fillId="3" borderId="9" xfId="0" applyFont="1" applyFill="1" applyBorder="1" applyAlignment="1">
      <alignment horizontal="center"/>
    </xf>
    <xf numFmtId="0" fontId="5" fillId="3" borderId="8" xfId="0" applyFont="1" applyFill="1" applyBorder="1" applyAlignment="1">
      <alignment horizontal="center"/>
    </xf>
    <xf numFmtId="0" fontId="5" fillId="3" borderId="10" xfId="0" applyFont="1" applyFill="1" applyBorder="1" applyAlignment="1">
      <alignment horizontal="center"/>
    </xf>
    <xf numFmtId="0" fontId="7" fillId="0" borderId="0" xfId="0" applyFont="1" applyAlignment="1">
      <alignment horizontal="center" vertical="center" wrapText="1"/>
    </xf>
    <xf numFmtId="0" fontId="6" fillId="0" borderId="0" xfId="0" applyFont="1" applyAlignment="1">
      <alignment horizontal="center" vertical="center" wrapText="1"/>
    </xf>
    <xf numFmtId="0" fontId="24" fillId="0" borderId="0" xfId="0" applyFont="1" applyAlignment="1">
      <alignment horizontal="center" vertical="center"/>
    </xf>
    <xf numFmtId="0" fontId="0" fillId="0" borderId="5" xfId="0" applyBorder="1" applyAlignment="1" applyProtection="1">
      <alignment horizontal="center"/>
      <protection hidden="1"/>
    </xf>
    <xf numFmtId="0" fontId="2" fillId="0" borderId="0" xfId="0" applyFont="1" applyAlignment="1">
      <alignment horizontal="center" vertical="center" wrapText="1"/>
    </xf>
    <xf numFmtId="0" fontId="0" fillId="3" borderId="23" xfId="0" applyFill="1" applyBorder="1" applyAlignment="1">
      <alignment horizontal="center"/>
    </xf>
    <xf numFmtId="0" fontId="0" fillId="3" borderId="24" xfId="0" applyFill="1" applyBorder="1" applyAlignment="1">
      <alignment horizontal="center"/>
    </xf>
    <xf numFmtId="0" fontId="6" fillId="0" borderId="9" xfId="0" applyFont="1" applyBorder="1" applyAlignment="1">
      <alignment horizontal="center"/>
    </xf>
    <xf numFmtId="0" fontId="6" fillId="0" borderId="10" xfId="0" applyFont="1" applyBorder="1" applyAlignment="1">
      <alignment horizontal="center"/>
    </xf>
    <xf numFmtId="0" fontId="6" fillId="5" borderId="19" xfId="0" applyFont="1" applyFill="1" applyBorder="1" applyAlignment="1" applyProtection="1">
      <alignment horizontal="center" vertical="center"/>
      <protection hidden="1"/>
    </xf>
    <xf numFmtId="0" fontId="6" fillId="5" borderId="17" xfId="0" applyFont="1" applyFill="1" applyBorder="1" applyAlignment="1" applyProtection="1">
      <alignment horizontal="center" vertical="center"/>
      <protection hidden="1"/>
    </xf>
    <xf numFmtId="0" fontId="6" fillId="5" borderId="20" xfId="0" applyFont="1" applyFill="1" applyBorder="1" applyAlignment="1" applyProtection="1">
      <alignment horizontal="center" vertical="center"/>
      <protection hidden="1"/>
    </xf>
    <xf numFmtId="0" fontId="6" fillId="5" borderId="21" xfId="0" applyFont="1" applyFill="1" applyBorder="1" applyAlignment="1" applyProtection="1">
      <alignment horizontal="center" vertical="center"/>
      <protection hidden="1"/>
    </xf>
    <xf numFmtId="0" fontId="6" fillId="5" borderId="16" xfId="0" applyFont="1" applyFill="1" applyBorder="1" applyAlignment="1" applyProtection="1">
      <alignment horizontal="center" vertical="center"/>
      <protection hidden="1"/>
    </xf>
    <xf numFmtId="0" fontId="6" fillId="5" borderId="22" xfId="0" applyFont="1" applyFill="1" applyBorder="1" applyAlignment="1" applyProtection="1">
      <alignment horizontal="center" vertical="center"/>
      <protection hidden="1"/>
    </xf>
    <xf numFmtId="44" fontId="0" fillId="5" borderId="19" xfId="0" applyNumberFormat="1" applyFill="1" applyBorder="1" applyAlignment="1" applyProtection="1">
      <alignment horizontal="center" vertical="center"/>
      <protection hidden="1"/>
    </xf>
    <xf numFmtId="0" fontId="0" fillId="5" borderId="20" xfId="0" applyFill="1" applyBorder="1" applyAlignment="1" applyProtection="1">
      <alignment horizontal="center" vertical="center"/>
      <protection hidden="1"/>
    </xf>
    <xf numFmtId="0" fontId="0" fillId="5" borderId="21" xfId="0" applyFill="1" applyBorder="1" applyAlignment="1" applyProtection="1">
      <alignment horizontal="center" vertical="center"/>
      <protection hidden="1"/>
    </xf>
    <xf numFmtId="0" fontId="0" fillId="5" borderId="22" xfId="0" applyFill="1" applyBorder="1" applyAlignment="1" applyProtection="1">
      <alignment horizontal="center" vertical="center"/>
      <protection hidden="1"/>
    </xf>
    <xf numFmtId="44" fontId="0" fillId="0" borderId="4" xfId="0" applyNumberFormat="1" applyBorder="1" applyAlignment="1" applyProtection="1">
      <alignment horizontal="center"/>
      <protection hidden="1"/>
    </xf>
    <xf numFmtId="44" fontId="0" fillId="0" borderId="7" xfId="0" applyNumberFormat="1" applyBorder="1" applyAlignment="1" applyProtection="1">
      <alignment horizontal="center"/>
      <protection hidden="1"/>
    </xf>
    <xf numFmtId="0" fontId="0" fillId="0" borderId="13" xfId="0" applyBorder="1" applyAlignment="1" applyProtection="1">
      <alignment horizontal="center"/>
      <protection hidden="1"/>
    </xf>
    <xf numFmtId="44" fontId="0" fillId="0" borderId="3" xfId="0" applyNumberFormat="1" applyBorder="1" applyAlignment="1" applyProtection="1">
      <alignment horizontal="center"/>
      <protection hidden="1"/>
    </xf>
    <xf numFmtId="44" fontId="0" fillId="0" borderId="6" xfId="0" applyNumberFormat="1" applyBorder="1" applyAlignment="1" applyProtection="1">
      <alignment horizontal="center"/>
      <protection hidden="1"/>
    </xf>
    <xf numFmtId="0" fontId="0" fillId="0" borderId="9" xfId="0" applyBorder="1" applyAlignment="1" applyProtection="1">
      <alignment horizontal="center"/>
      <protection hidden="1"/>
    </xf>
    <xf numFmtId="0" fontId="0" fillId="0" borderId="8" xfId="0" applyBorder="1" applyAlignment="1" applyProtection="1">
      <alignment horizontal="center"/>
      <protection hidden="1"/>
    </xf>
    <xf numFmtId="0" fontId="0" fillId="0" borderId="10" xfId="0" applyBorder="1" applyAlignment="1" applyProtection="1">
      <alignment horizontal="center"/>
      <protection hidden="1"/>
    </xf>
    <xf numFmtId="0" fontId="6" fillId="0" borderId="0" xfId="0" applyFont="1" applyAlignment="1">
      <alignment horizontal="center"/>
    </xf>
    <xf numFmtId="164" fontId="0" fillId="0" borderId="14" xfId="0" applyNumberFormat="1" applyBorder="1" applyAlignment="1" applyProtection="1">
      <alignment horizontal="center"/>
      <protection hidden="1"/>
    </xf>
    <xf numFmtId="0" fontId="0" fillId="0" borderId="14" xfId="0" applyBorder="1" applyAlignment="1" applyProtection="1">
      <alignment horizontal="center"/>
      <protection hidden="1"/>
    </xf>
    <xf numFmtId="0" fontId="0" fillId="6" borderId="5" xfId="0" applyFill="1" applyBorder="1" applyAlignment="1">
      <alignment horizontal="center"/>
    </xf>
    <xf numFmtId="164" fontId="0" fillId="0" borderId="13" xfId="0" applyNumberFormat="1" applyBorder="1" applyAlignment="1" applyProtection="1">
      <alignment horizontal="center"/>
      <protection hidden="1"/>
    </xf>
    <xf numFmtId="165" fontId="0" fillId="0" borderId="3" xfId="0" applyNumberFormat="1" applyBorder="1" applyAlignment="1" applyProtection="1">
      <alignment horizontal="center"/>
      <protection hidden="1"/>
    </xf>
    <xf numFmtId="165" fontId="0" fillId="0" borderId="6" xfId="0" applyNumberFormat="1" applyBorder="1" applyAlignment="1" applyProtection="1">
      <alignment horizontal="center"/>
      <protection hidden="1"/>
    </xf>
    <xf numFmtId="165" fontId="0" fillId="0" borderId="4" xfId="0" applyNumberFormat="1" applyBorder="1" applyAlignment="1" applyProtection="1">
      <alignment horizontal="center"/>
      <protection hidden="1"/>
    </xf>
    <xf numFmtId="165" fontId="0" fillId="0" borderId="7" xfId="0" applyNumberFormat="1" applyBorder="1" applyAlignment="1" applyProtection="1">
      <alignment horizontal="center"/>
      <protection hidden="1"/>
    </xf>
    <xf numFmtId="165" fontId="0" fillId="4" borderId="9" xfId="0" applyNumberFormat="1" applyFill="1" applyBorder="1" applyAlignment="1" applyProtection="1">
      <alignment horizontal="center"/>
      <protection hidden="1"/>
    </xf>
    <xf numFmtId="165" fontId="0" fillId="4" borderId="10" xfId="0" applyNumberFormat="1" applyFill="1" applyBorder="1" applyAlignment="1" applyProtection="1">
      <alignment horizontal="center"/>
      <protection hidden="1"/>
    </xf>
    <xf numFmtId="164" fontId="0" fillId="4" borderId="5" xfId="0" applyNumberFormat="1" applyFill="1" applyBorder="1" applyAlignment="1" applyProtection="1">
      <alignment horizontal="center"/>
      <protection hidden="1"/>
    </xf>
    <xf numFmtId="0" fontId="0" fillId="4" borderId="5" xfId="0" applyFill="1" applyBorder="1" applyAlignment="1" applyProtection="1">
      <alignment horizontal="center"/>
      <protection hidden="1"/>
    </xf>
    <xf numFmtId="44" fontId="0" fillId="4" borderId="9" xfId="0" applyNumberFormat="1" applyFill="1" applyBorder="1" applyAlignment="1" applyProtection="1">
      <alignment horizontal="center"/>
      <protection hidden="1"/>
    </xf>
    <xf numFmtId="44" fontId="0" fillId="4" borderId="10" xfId="0" applyNumberFormat="1" applyFill="1" applyBorder="1" applyAlignment="1" applyProtection="1">
      <alignment horizontal="center"/>
      <protection hidden="1"/>
    </xf>
    <xf numFmtId="0" fontId="9" fillId="0" borderId="0" xfId="0" applyFont="1" applyAlignment="1">
      <alignment horizontal="center"/>
    </xf>
    <xf numFmtId="0" fontId="9" fillId="0" borderId="0" xfId="0" applyFont="1" applyAlignment="1">
      <alignment horizontal="left"/>
    </xf>
    <xf numFmtId="0" fontId="9" fillId="2" borderId="0" xfId="0" applyFont="1" applyFill="1" applyAlignment="1" applyProtection="1">
      <alignment horizontal="left"/>
      <protection locked="0"/>
    </xf>
    <xf numFmtId="165" fontId="2" fillId="9" borderId="0" xfId="0" applyNumberFormat="1" applyFont="1" applyFill="1" applyAlignment="1" applyProtection="1">
      <alignment horizontal="center" vertical="center"/>
      <protection hidden="1"/>
    </xf>
    <xf numFmtId="0" fontId="2" fillId="0" borderId="0" xfId="0" applyFont="1" applyAlignment="1" applyProtection="1">
      <alignment horizontal="right" vertical="center"/>
      <protection hidden="1"/>
    </xf>
    <xf numFmtId="165" fontId="2" fillId="0" borderId="25" xfId="0" applyNumberFormat="1" applyFont="1" applyBorder="1" applyAlignment="1" applyProtection="1">
      <alignment horizontal="center" vertical="center"/>
      <protection hidden="1"/>
    </xf>
    <xf numFmtId="7" fontId="0" fillId="0" borderId="0" xfId="0" applyNumberFormat="1" applyAlignment="1" applyProtection="1">
      <alignment horizontal="center"/>
      <protection hidden="1"/>
    </xf>
    <xf numFmtId="43" fontId="0" fillId="0" borderId="0" xfId="0" applyNumberFormat="1" applyAlignment="1" applyProtection="1">
      <alignment horizontal="center"/>
      <protection hidden="1"/>
    </xf>
    <xf numFmtId="0" fontId="13" fillId="10" borderId="9" xfId="0" applyFont="1" applyFill="1" applyBorder="1" applyAlignment="1" applyProtection="1">
      <alignment horizontal="center"/>
      <protection hidden="1"/>
    </xf>
    <xf numFmtId="0" fontId="13" fillId="10" borderId="10" xfId="0" applyFont="1" applyFill="1" applyBorder="1" applyAlignment="1" applyProtection="1">
      <alignment horizontal="center"/>
      <protection hidden="1"/>
    </xf>
    <xf numFmtId="0" fontId="0" fillId="0" borderId="0" xfId="0" applyAlignment="1" applyProtection="1">
      <alignment horizontal="center"/>
      <protection hidden="1"/>
    </xf>
    <xf numFmtId="0" fontId="13" fillId="10" borderId="8" xfId="0" applyFont="1" applyFill="1" applyBorder="1" applyAlignment="1" applyProtection="1">
      <alignment horizontal="center"/>
      <protection hidden="1"/>
    </xf>
    <xf numFmtId="165" fontId="0" fillId="0" borderId="0" xfId="0" applyNumberFormat="1" applyAlignment="1" applyProtection="1">
      <alignment horizontal="center"/>
      <protection hidden="1"/>
    </xf>
    <xf numFmtId="0" fontId="9" fillId="0" borderId="16" xfId="0" applyFont="1" applyBorder="1" applyAlignment="1" applyProtection="1">
      <alignment horizontal="left"/>
      <protection hidden="1"/>
    </xf>
    <xf numFmtId="0" fontId="0" fillId="0" borderId="0" xfId="0" applyAlignment="1">
      <alignment horizontal="center"/>
    </xf>
    <xf numFmtId="165" fontId="0" fillId="0" borderId="0" xfId="0" applyNumberFormat="1" applyAlignment="1">
      <alignment horizontal="center"/>
    </xf>
  </cellXfs>
  <cellStyles count="8">
    <cellStyle name="Currency" xfId="5" builtinId="4"/>
    <cellStyle name="Currency 2" xfId="2" xr:uid="{00000000-0005-0000-0000-000001000000}"/>
    <cellStyle name="Currency 3" xfId="7" xr:uid="{00000000-0005-0000-0000-000002000000}"/>
    <cellStyle name="Normal" xfId="0" builtinId="0"/>
    <cellStyle name="Normal 2" xfId="3" xr:uid="{00000000-0005-0000-0000-000004000000}"/>
    <cellStyle name="Normal 3" xfId="4" xr:uid="{00000000-0005-0000-0000-000005000000}"/>
    <cellStyle name="Normal 4" xfId="1" xr:uid="{00000000-0005-0000-0000-000006000000}"/>
    <cellStyle name="Normal 5" xfId="6"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3.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18" Type="http://schemas.openxmlformats.org/officeDocument/2006/relationships/image" Target="../media/image18.png"/><Relationship Id="rId3" Type="http://schemas.openxmlformats.org/officeDocument/2006/relationships/image" Target="../media/image3.pn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5" Type="http://schemas.openxmlformats.org/officeDocument/2006/relationships/image" Target="../media/image5.jpeg"/><Relationship Id="rId15" Type="http://schemas.openxmlformats.org/officeDocument/2006/relationships/image" Target="../media/image15.emf"/><Relationship Id="rId10" Type="http://schemas.openxmlformats.org/officeDocument/2006/relationships/image" Target="../media/image10.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9.png"/></Relationships>
</file>

<file path=xl/drawings/drawing1.xml><?xml version="1.0" encoding="utf-8"?>
<xdr:wsDr xmlns:xdr="http://schemas.openxmlformats.org/drawingml/2006/spreadsheetDrawing" xmlns:a="http://schemas.openxmlformats.org/drawingml/2006/main">
  <xdr:twoCellAnchor>
    <xdr:from>
      <xdr:col>9</xdr:col>
      <xdr:colOff>444500</xdr:colOff>
      <xdr:row>8</xdr:row>
      <xdr:rowOff>0</xdr:rowOff>
    </xdr:from>
    <xdr:to>
      <xdr:col>11</xdr:col>
      <xdr:colOff>127001</xdr:colOff>
      <xdr:row>11</xdr:row>
      <xdr:rowOff>21167</xdr:rowOff>
    </xdr:to>
    <xdr:sp macro="[0]!Clearcells" textlink="">
      <xdr:nvSpPr>
        <xdr:cNvPr id="2" name="Rounded Rectangle 1">
          <a:extLst>
            <a:ext uri="{FF2B5EF4-FFF2-40B4-BE49-F238E27FC236}">
              <a16:creationId xmlns:a16="http://schemas.microsoft.com/office/drawing/2014/main" id="{00000000-0008-0000-0000-000002000000}"/>
            </a:ext>
          </a:extLst>
        </xdr:cNvPr>
        <xdr:cNvSpPr/>
      </xdr:nvSpPr>
      <xdr:spPr>
        <a:xfrm>
          <a:off x="6604000" y="1397000"/>
          <a:ext cx="994834" cy="497417"/>
        </a:xfrm>
        <a:prstGeom prst="roundRect">
          <a:avLst/>
        </a:prstGeom>
        <a:solidFill>
          <a:srgbClr val="00B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solidFill>
                <a:schemeClr val="bg1"/>
              </a:solidFill>
            </a:rPr>
            <a:t>Clear All Input Cells</a:t>
          </a:r>
        </a:p>
      </xdr:txBody>
    </xdr:sp>
    <xdr:clientData fLocksWithSheet="0"/>
  </xdr:twoCellAnchor>
  <xdr:twoCellAnchor>
    <xdr:from>
      <xdr:col>1</xdr:col>
      <xdr:colOff>0</xdr:colOff>
      <xdr:row>36</xdr:row>
      <xdr:rowOff>0</xdr:rowOff>
    </xdr:from>
    <xdr:to>
      <xdr:col>13</xdr:col>
      <xdr:colOff>222250</xdr:colOff>
      <xdr:row>48</xdr:row>
      <xdr:rowOff>169334</xdr:rowOff>
    </xdr:to>
    <xdr:sp macro="" textlink="">
      <xdr:nvSpPr>
        <xdr:cNvPr id="3" name="TextBox 2">
          <a:extLst>
            <a:ext uri="{FF2B5EF4-FFF2-40B4-BE49-F238E27FC236}">
              <a16:creationId xmlns:a16="http://schemas.microsoft.com/office/drawing/2014/main" id="{B943362D-CE0A-42BD-BC5D-4E552AA29ECF}"/>
            </a:ext>
          </a:extLst>
        </xdr:cNvPr>
        <xdr:cNvSpPr txBox="1"/>
      </xdr:nvSpPr>
      <xdr:spPr>
        <a:xfrm>
          <a:off x="127000" y="6498167"/>
          <a:ext cx="8794750" cy="2508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u="sng">
              <a:solidFill>
                <a:schemeClr val="dk1"/>
              </a:solidFill>
              <a:effectLst/>
              <a:latin typeface="+mn-lt"/>
              <a:ea typeface="+mn-ea"/>
              <a:cs typeface="+mn-cs"/>
            </a:rPr>
            <a:t>Simple Installation</a:t>
          </a:r>
          <a:r>
            <a:rPr lang="en-US" sz="1200" b="1">
              <a:solidFill>
                <a:schemeClr val="dk1"/>
              </a:solidFill>
              <a:effectLst/>
              <a:latin typeface="+mn-lt"/>
              <a:ea typeface="+mn-ea"/>
              <a:cs typeface="+mn-cs"/>
            </a:rPr>
            <a:t>  2x man hours = Open floor plan, little to no obstacles, ceiling height of 25’or less, piping hung from open beams ,no walls to be cut or drilled to extend installation into additional room. No existing machinery or operation to work around.  Standard Scissor lift access.</a:t>
          </a:r>
          <a:endParaRPr lang="en-US" sz="1200">
            <a:solidFill>
              <a:schemeClr val="dk1"/>
            </a:solidFill>
            <a:effectLst/>
            <a:latin typeface="+mn-lt"/>
            <a:ea typeface="+mn-ea"/>
            <a:cs typeface="+mn-cs"/>
          </a:endParaRPr>
        </a:p>
        <a:p>
          <a:r>
            <a:rPr lang="en-US" sz="1200">
              <a:solidFill>
                <a:schemeClr val="dk1"/>
              </a:solidFill>
              <a:effectLst/>
              <a:latin typeface="+mn-lt"/>
              <a:ea typeface="+mn-ea"/>
              <a:cs typeface="+mn-cs"/>
            </a:rPr>
            <a:t> </a:t>
          </a:r>
        </a:p>
        <a:p>
          <a:r>
            <a:rPr lang="en-US" sz="1200">
              <a:solidFill>
                <a:schemeClr val="dk1"/>
              </a:solidFill>
              <a:effectLst/>
              <a:latin typeface="+mn-lt"/>
              <a:ea typeface="+mn-ea"/>
              <a:cs typeface="+mn-cs"/>
            </a:rPr>
            <a:t> </a:t>
          </a:r>
        </a:p>
        <a:p>
          <a:r>
            <a:rPr lang="en-US" sz="1200" b="1" u="sng">
              <a:solidFill>
                <a:schemeClr val="dk1"/>
              </a:solidFill>
              <a:effectLst/>
              <a:latin typeface="+mn-lt"/>
              <a:ea typeface="+mn-ea"/>
              <a:cs typeface="+mn-cs"/>
            </a:rPr>
            <a:t>Moderate Installation</a:t>
          </a:r>
          <a:r>
            <a:rPr lang="en-US" sz="1200" b="1">
              <a:solidFill>
                <a:schemeClr val="dk1"/>
              </a:solidFill>
              <a:effectLst/>
              <a:latin typeface="+mn-lt"/>
              <a:ea typeface="+mn-ea"/>
              <a:cs typeface="+mn-cs"/>
            </a:rPr>
            <a:t> 2.5X man hours =  Some machinery or obstacles to work around, mostly open floor plan, ceiling height of 26’- 40’, more complicated pipe mounts or specialized ceiling structure. One or more rooms connecting pipe through walls, extended air drops with multiple connections. </a:t>
          </a:r>
          <a:endParaRPr lang="en-US" sz="1200">
            <a:solidFill>
              <a:schemeClr val="dk1"/>
            </a:solidFill>
            <a:effectLst/>
            <a:latin typeface="+mn-lt"/>
            <a:ea typeface="+mn-ea"/>
            <a:cs typeface="+mn-cs"/>
          </a:endParaRPr>
        </a:p>
        <a:p>
          <a:r>
            <a:rPr lang="en-US" sz="1200">
              <a:solidFill>
                <a:schemeClr val="dk1"/>
              </a:solidFill>
              <a:effectLst/>
              <a:latin typeface="+mn-lt"/>
              <a:ea typeface="+mn-ea"/>
              <a:cs typeface="+mn-cs"/>
            </a:rPr>
            <a:t> </a:t>
          </a:r>
        </a:p>
        <a:p>
          <a:r>
            <a:rPr lang="en-US" sz="1200">
              <a:solidFill>
                <a:schemeClr val="dk1"/>
              </a:solidFill>
              <a:effectLst/>
              <a:latin typeface="+mn-lt"/>
              <a:ea typeface="+mn-ea"/>
              <a:cs typeface="+mn-cs"/>
            </a:rPr>
            <a:t> </a:t>
          </a:r>
        </a:p>
        <a:p>
          <a:r>
            <a:rPr lang="en-US" sz="1200" b="1" u="sng">
              <a:solidFill>
                <a:schemeClr val="dk1"/>
              </a:solidFill>
              <a:effectLst/>
              <a:latin typeface="+mn-lt"/>
              <a:ea typeface="+mn-ea"/>
              <a:cs typeface="+mn-cs"/>
            </a:rPr>
            <a:t>Complex Installation</a:t>
          </a:r>
          <a:r>
            <a:rPr lang="en-US" sz="1200" b="1">
              <a:solidFill>
                <a:schemeClr val="dk1"/>
              </a:solidFill>
              <a:effectLst/>
              <a:latin typeface="+mn-lt"/>
              <a:ea typeface="+mn-ea"/>
              <a:cs typeface="+mn-cs"/>
            </a:rPr>
            <a:t> 3X man hours = Machinery and(or) existing tools or obstacles to work around or over, ceiling height greater than 41-60’,  Multiple inner-connecting rooms or compressor systems, connection to non-AST Piping Systems,  Extensive obstacles in ceiling or non-conventional ceiling structure requiring special time and attention.</a:t>
          </a:r>
          <a:endParaRPr lang="en-US" sz="1200">
            <a:solidFill>
              <a:schemeClr val="dk1"/>
            </a:solidFill>
            <a:effectLst/>
            <a:latin typeface="+mn-lt"/>
            <a:ea typeface="+mn-ea"/>
            <a:cs typeface="+mn-cs"/>
          </a:endParaRPr>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180976</xdr:colOff>
      <xdr:row>0</xdr:row>
      <xdr:rowOff>66675</xdr:rowOff>
    </xdr:from>
    <xdr:to>
      <xdr:col>1</xdr:col>
      <xdr:colOff>1133475</xdr:colOff>
      <xdr:row>2</xdr:row>
      <xdr:rowOff>142875</xdr:rowOff>
    </xdr:to>
    <xdr:sp macro="[0]!ClearMiscPartsInputs" textlink="">
      <xdr:nvSpPr>
        <xdr:cNvPr id="2" name="Rounded Rectangle 1">
          <a:extLst>
            <a:ext uri="{FF2B5EF4-FFF2-40B4-BE49-F238E27FC236}">
              <a16:creationId xmlns:a16="http://schemas.microsoft.com/office/drawing/2014/main" id="{00000000-0008-0000-0100-000002000000}"/>
            </a:ext>
          </a:extLst>
        </xdr:cNvPr>
        <xdr:cNvSpPr/>
      </xdr:nvSpPr>
      <xdr:spPr>
        <a:xfrm>
          <a:off x="3143251" y="66675"/>
          <a:ext cx="952499" cy="504825"/>
        </a:xfrm>
        <a:prstGeom prst="roundRect">
          <a:avLst/>
        </a:prstGeom>
        <a:solidFill>
          <a:srgbClr val="00B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50" b="1"/>
            <a:t>Clear All Input</a:t>
          </a:r>
          <a:r>
            <a:rPr lang="en-US" sz="1050" b="1" baseline="0"/>
            <a:t> Cells</a:t>
          </a:r>
          <a:endParaRPr lang="en-US" sz="1050" b="1"/>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1217084</xdr:colOff>
      <xdr:row>0</xdr:row>
      <xdr:rowOff>84666</xdr:rowOff>
    </xdr:from>
    <xdr:to>
      <xdr:col>6</xdr:col>
      <xdr:colOff>328084</xdr:colOff>
      <xdr:row>3</xdr:row>
      <xdr:rowOff>84666</xdr:rowOff>
    </xdr:to>
    <xdr:sp macro="[0]!sbClearCellsOnlyData" textlink="">
      <xdr:nvSpPr>
        <xdr:cNvPr id="4" name="Rounded Rectangle 3">
          <a:extLst>
            <a:ext uri="{FF2B5EF4-FFF2-40B4-BE49-F238E27FC236}">
              <a16:creationId xmlns:a16="http://schemas.microsoft.com/office/drawing/2014/main" id="{00000000-0008-0000-0200-000004000000}"/>
            </a:ext>
          </a:extLst>
        </xdr:cNvPr>
        <xdr:cNvSpPr/>
      </xdr:nvSpPr>
      <xdr:spPr>
        <a:xfrm>
          <a:off x="5842001" y="84666"/>
          <a:ext cx="1079500" cy="645583"/>
        </a:xfrm>
        <a:prstGeom prst="roundRect">
          <a:avLst/>
        </a:prstGeom>
        <a:solidFill>
          <a:srgbClr val="00B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a:t>Clear All Input Cells</a:t>
          </a:r>
        </a:p>
      </xdr:txBody>
    </xdr:sp>
    <xdr:clientData/>
  </xdr:twoCellAnchor>
  <xdr:twoCellAnchor editAs="oneCell">
    <xdr:from>
      <xdr:col>8</xdr:col>
      <xdr:colOff>74084</xdr:colOff>
      <xdr:row>0</xdr:row>
      <xdr:rowOff>0</xdr:rowOff>
    </xdr:from>
    <xdr:to>
      <xdr:col>12</xdr:col>
      <xdr:colOff>1050396</xdr:colOff>
      <xdr:row>3</xdr:row>
      <xdr:rowOff>112551</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30834" y="0"/>
          <a:ext cx="3359150" cy="758134"/>
        </a:xfrm>
        <a:prstGeom prst="rect">
          <a:avLst/>
        </a:prstGeom>
      </xdr:spPr>
    </xdr:pic>
    <xdr:clientData/>
  </xdr:twoCellAnchor>
  <xdr:twoCellAnchor editAs="oneCell">
    <xdr:from>
      <xdr:col>1</xdr:col>
      <xdr:colOff>52917</xdr:colOff>
      <xdr:row>8</xdr:row>
      <xdr:rowOff>74084</xdr:rowOff>
    </xdr:from>
    <xdr:to>
      <xdr:col>1</xdr:col>
      <xdr:colOff>1238250</xdr:colOff>
      <xdr:row>12</xdr:row>
      <xdr:rowOff>169333</xdr:rowOff>
    </xdr:to>
    <xdr:pic>
      <xdr:nvPicPr>
        <xdr:cNvPr id="5" name="Picture 17" descr="blue_pipes.tif">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2917" y="1714501"/>
          <a:ext cx="1185333" cy="899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63500</xdr:colOff>
      <xdr:row>14</xdr:row>
      <xdr:rowOff>0</xdr:rowOff>
    </xdr:from>
    <xdr:to>
      <xdr:col>1</xdr:col>
      <xdr:colOff>1202372</xdr:colOff>
      <xdr:row>18</xdr:row>
      <xdr:rowOff>169333</xdr:rowOff>
    </xdr:to>
    <xdr:pic>
      <xdr:nvPicPr>
        <xdr:cNvPr id="6" name="Picture 18">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3500" y="2846917"/>
          <a:ext cx="1143000" cy="9736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31750</xdr:colOff>
      <xdr:row>20</xdr:row>
      <xdr:rowOff>21166</xdr:rowOff>
    </xdr:from>
    <xdr:to>
      <xdr:col>1</xdr:col>
      <xdr:colOff>1238038</xdr:colOff>
      <xdr:row>25</xdr:row>
      <xdr:rowOff>1</xdr:rowOff>
    </xdr:to>
    <xdr:pic>
      <xdr:nvPicPr>
        <xdr:cNvPr id="7" name="Picture 18">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1750" y="4074583"/>
          <a:ext cx="1217083" cy="9842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137585</xdr:colOff>
      <xdr:row>26</xdr:row>
      <xdr:rowOff>105833</xdr:rowOff>
    </xdr:from>
    <xdr:to>
      <xdr:col>2</xdr:col>
      <xdr:colOff>95250</xdr:colOff>
      <xdr:row>31</xdr:row>
      <xdr:rowOff>57892</xdr:rowOff>
    </xdr:to>
    <xdr:pic>
      <xdr:nvPicPr>
        <xdr:cNvPr id="8" name="Picture 18">
          <a:extLst>
            <a:ext uri="{FF2B5EF4-FFF2-40B4-BE49-F238E27FC236}">
              <a16:creationId xmlns:a16="http://schemas.microsoft.com/office/drawing/2014/main" id="{00000000-0008-0000-0200-000008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93752" y="5365750"/>
          <a:ext cx="1217082" cy="9419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63500</xdr:colOff>
      <xdr:row>41</xdr:row>
      <xdr:rowOff>0</xdr:rowOff>
    </xdr:from>
    <xdr:to>
      <xdr:col>1</xdr:col>
      <xdr:colOff>1125537</xdr:colOff>
      <xdr:row>47</xdr:row>
      <xdr:rowOff>57678</xdr:rowOff>
    </xdr:to>
    <xdr:pic>
      <xdr:nvPicPr>
        <xdr:cNvPr id="9" name="Picture 21">
          <a:extLst>
            <a:ext uri="{FF2B5EF4-FFF2-40B4-BE49-F238E27FC236}">
              <a16:creationId xmlns:a16="http://schemas.microsoft.com/office/drawing/2014/main" id="{00000000-0008-0000-0200-000009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3500" y="7069667"/>
          <a:ext cx="1057275" cy="12594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275167</xdr:colOff>
      <xdr:row>50</xdr:row>
      <xdr:rowOff>63498</xdr:rowOff>
    </xdr:from>
    <xdr:to>
      <xdr:col>2</xdr:col>
      <xdr:colOff>264582</xdr:colOff>
      <xdr:row>59</xdr:row>
      <xdr:rowOff>190498</xdr:rowOff>
    </xdr:to>
    <xdr:pic>
      <xdr:nvPicPr>
        <xdr:cNvPr id="11" name="Picture 20">
          <a:extLst>
            <a:ext uri="{FF2B5EF4-FFF2-40B4-BE49-F238E27FC236}">
              <a16:creationId xmlns:a16="http://schemas.microsoft.com/office/drawing/2014/main" id="{00000000-0008-0000-0200-00000B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280584" y="8942915"/>
          <a:ext cx="1248832" cy="193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179917</xdr:colOff>
      <xdr:row>66</xdr:row>
      <xdr:rowOff>84666</xdr:rowOff>
    </xdr:from>
    <xdr:to>
      <xdr:col>2</xdr:col>
      <xdr:colOff>169333</xdr:colOff>
      <xdr:row>72</xdr:row>
      <xdr:rowOff>114828</xdr:rowOff>
    </xdr:to>
    <xdr:pic>
      <xdr:nvPicPr>
        <xdr:cNvPr id="12" name="Picture 22">
          <a:extLst>
            <a:ext uri="{FF2B5EF4-FFF2-40B4-BE49-F238E27FC236}">
              <a16:creationId xmlns:a16="http://schemas.microsoft.com/office/drawing/2014/main" id="{00000000-0008-0000-0200-00000C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571500" y="10784416"/>
          <a:ext cx="1248833" cy="1295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232833</xdr:colOff>
      <xdr:row>75</xdr:row>
      <xdr:rowOff>169333</xdr:rowOff>
    </xdr:from>
    <xdr:to>
      <xdr:col>2</xdr:col>
      <xdr:colOff>362265</xdr:colOff>
      <xdr:row>82</xdr:row>
      <xdr:rowOff>2116</xdr:rowOff>
    </xdr:to>
    <xdr:pic>
      <xdr:nvPicPr>
        <xdr:cNvPr id="13" name="Picture 23">
          <a:extLst>
            <a:ext uri="{FF2B5EF4-FFF2-40B4-BE49-F238E27FC236}">
              <a16:creationId xmlns:a16="http://schemas.microsoft.com/office/drawing/2014/main" id="{00000000-0008-0000-0200-00000D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4416" y="12774083"/>
          <a:ext cx="1375832"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275167</xdr:colOff>
      <xdr:row>85</xdr:row>
      <xdr:rowOff>42333</xdr:rowOff>
    </xdr:from>
    <xdr:to>
      <xdr:col>2</xdr:col>
      <xdr:colOff>381000</xdr:colOff>
      <xdr:row>91</xdr:row>
      <xdr:rowOff>317</xdr:rowOff>
    </xdr:to>
    <xdr:pic>
      <xdr:nvPicPr>
        <xdr:cNvPr id="14" name="Picture 24">
          <a:extLst>
            <a:ext uri="{FF2B5EF4-FFF2-40B4-BE49-F238E27FC236}">
              <a16:creationId xmlns:a16="http://schemas.microsoft.com/office/drawing/2014/main" id="{00000000-0008-0000-0200-00000E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66750" y="14763750"/>
          <a:ext cx="1365250" cy="120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63500</xdr:colOff>
      <xdr:row>91</xdr:row>
      <xdr:rowOff>42333</xdr:rowOff>
    </xdr:from>
    <xdr:to>
      <xdr:col>2</xdr:col>
      <xdr:colOff>0</xdr:colOff>
      <xdr:row>95</xdr:row>
      <xdr:rowOff>206903</xdr:rowOff>
    </xdr:to>
    <xdr:pic>
      <xdr:nvPicPr>
        <xdr:cNvPr id="15" name="Picture 25">
          <a:extLst>
            <a:ext uri="{FF2B5EF4-FFF2-40B4-BE49-F238E27FC236}">
              <a16:creationId xmlns:a16="http://schemas.microsoft.com/office/drawing/2014/main" id="{00000000-0008-0000-0200-00000F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3500" y="16033750"/>
          <a:ext cx="1195917"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338667</xdr:colOff>
      <xdr:row>96</xdr:row>
      <xdr:rowOff>190500</xdr:rowOff>
    </xdr:from>
    <xdr:to>
      <xdr:col>1</xdr:col>
      <xdr:colOff>1238250</xdr:colOff>
      <xdr:row>101</xdr:row>
      <xdr:rowOff>171767</xdr:rowOff>
    </xdr:to>
    <xdr:pic>
      <xdr:nvPicPr>
        <xdr:cNvPr id="16" name="Picture 26">
          <a:extLst>
            <a:ext uri="{FF2B5EF4-FFF2-40B4-BE49-F238E27FC236}">
              <a16:creationId xmlns:a16="http://schemas.microsoft.com/office/drawing/2014/main" id="{00000000-0008-0000-0200-000010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338667" y="18647833"/>
          <a:ext cx="1238250" cy="10265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42334</xdr:colOff>
      <xdr:row>103</xdr:row>
      <xdr:rowOff>63500</xdr:rowOff>
    </xdr:from>
    <xdr:to>
      <xdr:col>1</xdr:col>
      <xdr:colOff>1238991</xdr:colOff>
      <xdr:row>108</xdr:row>
      <xdr:rowOff>0</xdr:rowOff>
    </xdr:to>
    <xdr:pic>
      <xdr:nvPicPr>
        <xdr:cNvPr id="17" name="Picture 27">
          <a:extLst>
            <a:ext uri="{FF2B5EF4-FFF2-40B4-BE49-F238E27FC236}">
              <a16:creationId xmlns:a16="http://schemas.microsoft.com/office/drawing/2014/main" id="{00000000-0008-0000-0200-000011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42334" y="18594917"/>
          <a:ext cx="1181100" cy="994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114</xdr:row>
      <xdr:rowOff>158750</xdr:rowOff>
    </xdr:from>
    <xdr:to>
      <xdr:col>1</xdr:col>
      <xdr:colOff>1236980</xdr:colOff>
      <xdr:row>122</xdr:row>
      <xdr:rowOff>95039</xdr:rowOff>
    </xdr:to>
    <xdr:pic>
      <xdr:nvPicPr>
        <xdr:cNvPr id="19" name="Picture 28">
          <a:extLst>
            <a:ext uri="{FF2B5EF4-FFF2-40B4-BE49-F238E27FC236}">
              <a16:creationId xmlns:a16="http://schemas.microsoft.com/office/drawing/2014/main" id="{00000000-0008-0000-0200-000013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0" y="20965583"/>
          <a:ext cx="1247775" cy="155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222250</xdr:colOff>
      <xdr:row>139</xdr:row>
      <xdr:rowOff>0</xdr:rowOff>
    </xdr:from>
    <xdr:to>
      <xdr:col>2</xdr:col>
      <xdr:colOff>248390</xdr:colOff>
      <xdr:row>145</xdr:row>
      <xdr:rowOff>173567</xdr:rowOff>
    </xdr:to>
    <xdr:pic>
      <xdr:nvPicPr>
        <xdr:cNvPr id="20" name="Picture 29">
          <a:extLst>
            <a:ext uri="{FF2B5EF4-FFF2-40B4-BE49-F238E27FC236}">
              <a16:creationId xmlns:a16="http://schemas.microsoft.com/office/drawing/2014/main" id="{00000000-0008-0000-0200-000014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13833" y="25960917"/>
          <a:ext cx="1270000" cy="1428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486833</xdr:colOff>
      <xdr:row>145</xdr:row>
      <xdr:rowOff>148167</xdr:rowOff>
    </xdr:from>
    <xdr:to>
      <xdr:col>2</xdr:col>
      <xdr:colOff>486833</xdr:colOff>
      <xdr:row>152</xdr:row>
      <xdr:rowOff>10583</xdr:rowOff>
    </xdr:to>
    <xdr:pic>
      <xdr:nvPicPr>
        <xdr:cNvPr id="21" name="Picture 30">
          <a:extLst>
            <a:ext uri="{FF2B5EF4-FFF2-40B4-BE49-F238E27FC236}">
              <a16:creationId xmlns:a16="http://schemas.microsoft.com/office/drawing/2014/main" id="{00000000-0008-0000-0200-000015000000}"/>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486833" y="30543500"/>
          <a:ext cx="1248833" cy="13440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306917</xdr:colOff>
      <xdr:row>164</xdr:row>
      <xdr:rowOff>21167</xdr:rowOff>
    </xdr:from>
    <xdr:to>
      <xdr:col>1</xdr:col>
      <xdr:colOff>1126067</xdr:colOff>
      <xdr:row>169</xdr:row>
      <xdr:rowOff>1059</xdr:rowOff>
    </xdr:to>
    <xdr:pic>
      <xdr:nvPicPr>
        <xdr:cNvPr id="22" name="Picture 13">
          <a:extLst>
            <a:ext uri="{FF2B5EF4-FFF2-40B4-BE49-F238E27FC236}">
              <a16:creationId xmlns:a16="http://schemas.microsoft.com/office/drawing/2014/main" id="{00000000-0008-0000-0200-00001600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06917" y="28924250"/>
          <a:ext cx="8191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222250</xdr:colOff>
      <xdr:row>169</xdr:row>
      <xdr:rowOff>116416</xdr:rowOff>
    </xdr:from>
    <xdr:to>
      <xdr:col>1</xdr:col>
      <xdr:colOff>1143000</xdr:colOff>
      <xdr:row>171</xdr:row>
      <xdr:rowOff>132502</xdr:rowOff>
    </xdr:to>
    <xdr:pic>
      <xdr:nvPicPr>
        <xdr:cNvPr id="24" name="Picture 32">
          <a:extLst>
            <a:ext uri="{FF2B5EF4-FFF2-40B4-BE49-F238E27FC236}">
              <a16:creationId xmlns:a16="http://schemas.microsoft.com/office/drawing/2014/main" id="{00000000-0008-0000-0200-000018000000}"/>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222250" y="30077833"/>
          <a:ext cx="920750"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105833</xdr:colOff>
      <xdr:row>219</xdr:row>
      <xdr:rowOff>10583</xdr:rowOff>
    </xdr:from>
    <xdr:to>
      <xdr:col>9</xdr:col>
      <xdr:colOff>603250</xdr:colOff>
      <xdr:row>220</xdr:row>
      <xdr:rowOff>21167</xdr:rowOff>
    </xdr:to>
    <xdr:sp macro="" textlink="">
      <xdr:nvSpPr>
        <xdr:cNvPr id="26" name="TextBox 25">
          <a:extLst>
            <a:ext uri="{FF2B5EF4-FFF2-40B4-BE49-F238E27FC236}">
              <a16:creationId xmlns:a16="http://schemas.microsoft.com/office/drawing/2014/main" id="{94244BEA-9E54-41B4-B096-B39AFEB91310}"/>
            </a:ext>
          </a:extLst>
        </xdr:cNvPr>
        <xdr:cNvSpPr txBox="1"/>
      </xdr:nvSpPr>
      <xdr:spPr>
        <a:xfrm>
          <a:off x="7122583" y="44862750"/>
          <a:ext cx="3598334" cy="2116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0" u="none" strike="noStrike">
              <a:solidFill>
                <a:srgbClr val="FF0000"/>
              </a:solidFill>
              <a:effectLst/>
              <a:latin typeface="+mn-lt"/>
              <a:ea typeface="+mn-ea"/>
              <a:cs typeface="+mn-cs"/>
            </a:rPr>
            <a:t>Packaging</a:t>
          </a:r>
          <a:r>
            <a:rPr lang="en-US" sz="1100" b="1" i="0" u="none" strike="noStrike" baseline="0">
              <a:solidFill>
                <a:srgbClr val="FF0000"/>
              </a:solidFill>
              <a:effectLst/>
              <a:latin typeface="+mn-lt"/>
              <a:ea typeface="+mn-ea"/>
              <a:cs typeface="+mn-cs"/>
            </a:rPr>
            <a:t> Costs Included In Pricing</a:t>
          </a:r>
          <a:endParaRPr lang="en-US" sz="1100">
            <a:solidFill>
              <a:srgbClr val="FF0000"/>
            </a:solidFill>
          </a:endParaRPr>
        </a:p>
      </xdr:txBody>
    </xdr:sp>
    <xdr:clientData/>
  </xdr:twoCellAnchor>
  <xdr:twoCellAnchor editAs="oneCell">
    <xdr:from>
      <xdr:col>1</xdr:col>
      <xdr:colOff>222250</xdr:colOff>
      <xdr:row>172</xdr:row>
      <xdr:rowOff>1</xdr:rowOff>
    </xdr:from>
    <xdr:to>
      <xdr:col>2</xdr:col>
      <xdr:colOff>53632</xdr:colOff>
      <xdr:row>178</xdr:row>
      <xdr:rowOff>190500</xdr:rowOff>
    </xdr:to>
    <xdr:pic>
      <xdr:nvPicPr>
        <xdr:cNvPr id="10" name="Picture 9">
          <a:extLst>
            <a:ext uri="{FF2B5EF4-FFF2-40B4-BE49-F238E27FC236}">
              <a16:creationId xmlns:a16="http://schemas.microsoft.com/office/drawing/2014/main" id="{25082CA1-7ADD-4BE9-B79C-BA77211832C9}"/>
            </a:ext>
          </a:extLst>
        </xdr:cNvPr>
        <xdr:cNvPicPr>
          <a:picLocks noChangeAspect="1"/>
        </xdr:cNvPicPr>
      </xdr:nvPicPr>
      <xdr:blipFill>
        <a:blip xmlns:r="http://schemas.openxmlformats.org/officeDocument/2006/relationships" r:embed="rId17"/>
        <a:stretch>
          <a:fillRect/>
        </a:stretch>
      </xdr:blipFill>
      <xdr:spPr>
        <a:xfrm>
          <a:off x="222250" y="36385501"/>
          <a:ext cx="1080215" cy="1248833"/>
        </a:xfrm>
        <a:prstGeom prst="rect">
          <a:avLst/>
        </a:prstGeom>
      </xdr:spPr>
    </xdr:pic>
    <xdr:clientData/>
  </xdr:twoCellAnchor>
  <xdr:twoCellAnchor editAs="oneCell">
    <xdr:from>
      <xdr:col>1</xdr:col>
      <xdr:colOff>391585</xdr:colOff>
      <xdr:row>152</xdr:row>
      <xdr:rowOff>190501</xdr:rowOff>
    </xdr:from>
    <xdr:to>
      <xdr:col>2</xdr:col>
      <xdr:colOff>425411</xdr:colOff>
      <xdr:row>158</xdr:row>
      <xdr:rowOff>95250</xdr:rowOff>
    </xdr:to>
    <xdr:pic>
      <xdr:nvPicPr>
        <xdr:cNvPr id="3" name="Picture 2">
          <a:extLst>
            <a:ext uri="{FF2B5EF4-FFF2-40B4-BE49-F238E27FC236}">
              <a16:creationId xmlns:a16="http://schemas.microsoft.com/office/drawing/2014/main" id="{94D69E44-0EF1-4ECC-66D7-4FDA4029B592}"/>
            </a:ext>
          </a:extLst>
        </xdr:cNvPr>
        <xdr:cNvPicPr>
          <a:picLocks noChangeAspect="1"/>
        </xdr:cNvPicPr>
      </xdr:nvPicPr>
      <xdr:blipFill>
        <a:blip xmlns:r="http://schemas.openxmlformats.org/officeDocument/2006/relationships" r:embed="rId18"/>
        <a:stretch>
          <a:fillRect/>
        </a:stretch>
      </xdr:blipFill>
      <xdr:spPr>
        <a:xfrm>
          <a:off x="391585" y="32067501"/>
          <a:ext cx="1282659" cy="117474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80603</xdr:colOff>
      <xdr:row>0</xdr:row>
      <xdr:rowOff>133350</xdr:rowOff>
    </xdr:from>
    <xdr:to>
      <xdr:col>7</xdr:col>
      <xdr:colOff>400049</xdr:colOff>
      <xdr:row>3</xdr:row>
      <xdr:rowOff>123825</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38378" y="133350"/>
          <a:ext cx="1538646" cy="6762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pageSetUpPr fitToPage="1"/>
  </sheetPr>
  <dimension ref="B1:U39"/>
  <sheetViews>
    <sheetView showGridLines="0" showRowColHeaders="0" zoomScale="90" zoomScaleNormal="90" workbookViewId="0">
      <selection activeCell="J22" sqref="J22"/>
    </sheetView>
  </sheetViews>
  <sheetFormatPr defaultColWidth="9.109375" defaultRowHeight="14.4" x14ac:dyDescent="0.3"/>
  <cols>
    <col min="1" max="1" width="1.6640625" customWidth="1"/>
    <col min="2" max="2" width="26.33203125" customWidth="1"/>
    <col min="3" max="3" width="3" customWidth="1"/>
    <col min="4" max="4" width="15.109375" customWidth="1"/>
    <col min="10" max="10" width="10.33203125" customWidth="1"/>
    <col min="19" max="19" width="11.109375" customWidth="1"/>
    <col min="21" max="21" width="12.33203125" customWidth="1"/>
  </cols>
  <sheetData>
    <row r="1" spans="2:21" ht="9" customHeight="1" x14ac:dyDescent="0.3"/>
    <row r="2" spans="2:21" ht="15" customHeight="1" x14ac:dyDescent="0.35">
      <c r="B2" s="47" t="s">
        <v>42</v>
      </c>
      <c r="C2" s="26"/>
      <c r="D2" s="26"/>
      <c r="E2" s="26"/>
      <c r="F2" s="26"/>
      <c r="G2" s="31"/>
      <c r="H2" s="31"/>
      <c r="I2" s="31"/>
      <c r="J2" s="31"/>
      <c r="K2" s="31"/>
      <c r="L2" s="31"/>
      <c r="M2" s="31"/>
      <c r="N2" s="31"/>
      <c r="O2" s="26"/>
      <c r="P2" s="26"/>
      <c r="Q2" s="26"/>
      <c r="R2" s="26"/>
      <c r="S2" s="26"/>
      <c r="T2" s="26"/>
      <c r="U2" s="26"/>
    </row>
    <row r="3" spans="2:21" ht="8.25" customHeight="1" x14ac:dyDescent="0.3">
      <c r="B3" s="26"/>
      <c r="C3" s="26"/>
      <c r="D3" s="26"/>
      <c r="E3" s="26"/>
      <c r="F3" s="26"/>
      <c r="G3" s="31"/>
      <c r="H3" s="31"/>
      <c r="I3" s="31"/>
      <c r="J3" s="31"/>
      <c r="K3" s="31"/>
      <c r="L3" s="31"/>
      <c r="M3" s="31"/>
      <c r="N3" s="31"/>
      <c r="O3" s="26"/>
      <c r="P3" s="26"/>
      <c r="Q3" s="26"/>
      <c r="R3" s="26"/>
      <c r="S3" s="26"/>
      <c r="T3" s="26"/>
      <c r="U3" s="26"/>
    </row>
    <row r="4" spans="2:21" ht="15" customHeight="1" x14ac:dyDescent="0.3">
      <c r="B4" s="26" t="s">
        <v>52</v>
      </c>
      <c r="C4" s="26"/>
      <c r="D4" s="26"/>
      <c r="E4" s="26"/>
      <c r="F4" s="26"/>
      <c r="G4" s="31"/>
      <c r="H4" s="31"/>
      <c r="I4" s="31"/>
      <c r="J4" s="31"/>
      <c r="K4" s="31"/>
      <c r="L4" s="31"/>
      <c r="M4" s="31"/>
      <c r="N4" s="31"/>
      <c r="O4" s="26"/>
      <c r="P4" s="26"/>
      <c r="Q4" s="26"/>
      <c r="R4" s="26"/>
      <c r="S4" s="26"/>
      <c r="T4" s="26"/>
      <c r="U4" s="26"/>
    </row>
    <row r="5" spans="2:21" ht="15" customHeight="1" x14ac:dyDescent="0.3">
      <c r="B5" s="156" t="s">
        <v>51</v>
      </c>
      <c r="C5" s="156"/>
      <c r="D5" s="156"/>
      <c r="E5" s="156"/>
      <c r="F5" s="156"/>
      <c r="G5" s="156"/>
      <c r="H5" s="156"/>
      <c r="I5" s="156"/>
      <c r="J5" s="156"/>
      <c r="K5" s="156"/>
      <c r="L5" s="156"/>
      <c r="M5" s="156"/>
      <c r="N5" s="156"/>
      <c r="O5" s="26"/>
      <c r="P5" s="26"/>
      <c r="Q5" s="26"/>
      <c r="R5" s="26"/>
      <c r="S5" s="26"/>
      <c r="T5" s="26"/>
      <c r="U5" s="26"/>
    </row>
    <row r="6" spans="2:21" ht="15.75" customHeight="1" x14ac:dyDescent="0.3">
      <c r="B6" s="156" t="s">
        <v>43</v>
      </c>
      <c r="C6" s="156"/>
      <c r="D6" s="156"/>
      <c r="E6" s="156"/>
      <c r="F6" s="156"/>
      <c r="G6" s="156"/>
      <c r="H6" s="156"/>
      <c r="I6" s="156"/>
      <c r="J6" s="156"/>
      <c r="K6" s="156"/>
      <c r="L6" s="156"/>
      <c r="M6" s="156"/>
      <c r="N6" s="156"/>
      <c r="O6" s="26"/>
      <c r="P6" s="26"/>
      <c r="Q6" s="26"/>
      <c r="R6" s="26"/>
      <c r="S6" s="26"/>
      <c r="T6" s="26"/>
      <c r="U6" s="26"/>
    </row>
    <row r="7" spans="2:21" ht="15.75" customHeight="1" x14ac:dyDescent="0.3">
      <c r="B7" s="156" t="s">
        <v>44</v>
      </c>
      <c r="C7" s="156"/>
      <c r="D7" s="156"/>
      <c r="E7" s="156"/>
      <c r="F7" s="156"/>
      <c r="G7" s="156"/>
      <c r="H7" s="156"/>
      <c r="I7" s="156"/>
      <c r="J7" s="156"/>
      <c r="K7" s="156"/>
      <c r="L7" s="156"/>
      <c r="M7" s="156"/>
      <c r="N7" s="156"/>
      <c r="O7" s="26"/>
      <c r="P7" s="26"/>
      <c r="Q7" s="26"/>
      <c r="R7" s="26"/>
      <c r="S7" s="26"/>
      <c r="T7" s="26"/>
      <c r="U7" s="26"/>
    </row>
    <row r="8" spans="2:21" ht="15.75" customHeight="1" x14ac:dyDescent="0.3">
      <c r="B8" s="26"/>
      <c r="C8" s="26"/>
      <c r="D8" s="26"/>
      <c r="E8" s="26"/>
      <c r="F8" s="26"/>
      <c r="G8" s="31"/>
      <c r="H8" s="31"/>
      <c r="I8" s="31"/>
      <c r="J8" s="31"/>
      <c r="K8" s="31"/>
      <c r="L8" s="31"/>
      <c r="M8" s="31"/>
      <c r="N8" s="31"/>
      <c r="O8" s="26"/>
      <c r="P8" s="26"/>
      <c r="Q8" s="26"/>
      <c r="R8" s="26"/>
      <c r="S8" s="26"/>
      <c r="T8" s="26"/>
      <c r="U8" s="26"/>
    </row>
    <row r="9" spans="2:21" ht="15.6" x14ac:dyDescent="0.3">
      <c r="B9" s="27" t="s">
        <v>45</v>
      </c>
      <c r="C9" s="26"/>
      <c r="D9" s="157"/>
      <c r="E9" s="157"/>
      <c r="F9" s="157"/>
      <c r="G9" s="157"/>
      <c r="H9" s="157"/>
      <c r="I9" s="26"/>
      <c r="J9" s="26"/>
      <c r="K9" s="26"/>
      <c r="L9" s="26"/>
      <c r="M9" s="26"/>
      <c r="N9" s="26"/>
      <c r="O9" s="26"/>
      <c r="P9" s="26"/>
      <c r="Q9" s="26"/>
      <c r="R9" s="26"/>
      <c r="S9" s="26"/>
      <c r="T9" s="26"/>
      <c r="U9" s="26"/>
    </row>
    <row r="10" spans="2:21" ht="6" customHeight="1" x14ac:dyDescent="0.3">
      <c r="B10" s="26"/>
      <c r="C10" s="26"/>
      <c r="D10" s="26"/>
      <c r="E10" s="26"/>
      <c r="F10" s="26"/>
      <c r="G10" s="26"/>
      <c r="H10" s="26"/>
      <c r="I10" s="26"/>
      <c r="J10" s="26"/>
      <c r="K10" s="26"/>
      <c r="L10" s="26"/>
      <c r="M10" s="26"/>
      <c r="N10" s="26"/>
      <c r="O10" s="26"/>
      <c r="P10" s="26"/>
      <c r="Q10" s="26"/>
      <c r="R10" s="26"/>
      <c r="S10" s="26"/>
      <c r="T10" s="26"/>
      <c r="U10" s="26"/>
    </row>
    <row r="11" spans="2:21" ht="15.6" x14ac:dyDescent="0.3">
      <c r="B11" s="27" t="s">
        <v>46</v>
      </c>
      <c r="C11" s="26"/>
      <c r="D11" s="157"/>
      <c r="E11" s="157"/>
      <c r="F11" s="157"/>
      <c r="G11" s="157"/>
      <c r="H11" s="157"/>
      <c r="I11" s="26"/>
      <c r="J11" s="26"/>
      <c r="K11" s="26"/>
      <c r="L11" s="26"/>
      <c r="M11" s="26"/>
      <c r="N11" s="26"/>
      <c r="O11" s="26"/>
      <c r="P11" s="26"/>
      <c r="Q11" s="26"/>
      <c r="R11" s="26"/>
      <c r="S11" s="26"/>
      <c r="T11" s="26"/>
      <c r="U11" s="26"/>
    </row>
    <row r="12" spans="2:21" ht="15.6" x14ac:dyDescent="0.3">
      <c r="B12" s="26"/>
      <c r="C12" s="26"/>
      <c r="D12" s="26"/>
      <c r="E12" s="26"/>
      <c r="F12" s="26"/>
      <c r="G12" s="26"/>
      <c r="H12" s="26"/>
      <c r="I12" s="26"/>
      <c r="J12" s="26"/>
      <c r="K12" s="26"/>
      <c r="L12" s="26"/>
      <c r="M12" s="26"/>
      <c r="N12" s="26"/>
      <c r="O12" s="26"/>
      <c r="P12" s="26"/>
      <c r="Q12" s="26"/>
      <c r="R12" s="26"/>
      <c r="S12" s="26"/>
      <c r="T12" s="26"/>
      <c r="U12" s="26"/>
    </row>
    <row r="13" spans="2:21" ht="15.6" x14ac:dyDescent="0.3">
      <c r="B13" s="46" t="s">
        <v>39</v>
      </c>
      <c r="C13" s="33" t="s">
        <v>47</v>
      </c>
      <c r="D13" s="34"/>
      <c r="E13" s="26"/>
      <c r="F13" s="26"/>
      <c r="G13" s="26"/>
      <c r="H13" s="26"/>
      <c r="I13" s="26"/>
      <c r="J13" s="26"/>
      <c r="K13" s="26"/>
      <c r="L13" s="26"/>
      <c r="M13" s="26"/>
      <c r="N13" s="26"/>
      <c r="O13" s="26"/>
      <c r="P13" s="26"/>
      <c r="Q13" s="26"/>
      <c r="R13" s="26"/>
      <c r="S13" s="26"/>
      <c r="T13" s="26"/>
      <c r="U13" s="26"/>
    </row>
    <row r="14" spans="2:21" ht="6" customHeight="1" x14ac:dyDescent="0.3">
      <c r="B14" s="46"/>
      <c r="C14" s="33"/>
      <c r="D14" s="35"/>
      <c r="E14" s="26"/>
      <c r="F14" s="26"/>
      <c r="G14" s="26"/>
      <c r="H14" s="26"/>
      <c r="I14" s="26"/>
      <c r="J14" s="26"/>
      <c r="K14" s="26"/>
      <c r="L14" s="26"/>
      <c r="M14" s="26"/>
      <c r="N14" s="26"/>
      <c r="O14" s="26"/>
      <c r="P14" s="26"/>
      <c r="Q14" s="26"/>
      <c r="R14" s="26"/>
      <c r="S14" s="26"/>
      <c r="T14" s="26"/>
      <c r="U14" s="26"/>
    </row>
    <row r="15" spans="2:21" ht="15.6" x14ac:dyDescent="0.3">
      <c r="B15" s="46" t="s">
        <v>40</v>
      </c>
      <c r="C15" s="33" t="s">
        <v>47</v>
      </c>
      <c r="D15" s="34"/>
      <c r="E15" s="26"/>
      <c r="F15" s="26"/>
      <c r="G15" s="26"/>
      <c r="H15" s="26"/>
      <c r="I15" s="26"/>
      <c r="J15" s="26"/>
      <c r="K15" s="26"/>
      <c r="L15" s="26"/>
      <c r="M15" s="26"/>
      <c r="N15" s="26"/>
      <c r="O15" s="26"/>
      <c r="P15" s="26"/>
      <c r="Q15" s="26"/>
      <c r="R15" s="26"/>
      <c r="S15" s="26"/>
      <c r="T15" s="26"/>
      <c r="U15" s="26"/>
    </row>
    <row r="16" spans="2:21" ht="6" customHeight="1" x14ac:dyDescent="0.3">
      <c r="B16" s="46"/>
      <c r="C16" s="33"/>
      <c r="D16" s="35"/>
      <c r="E16" s="26"/>
      <c r="F16" s="26"/>
      <c r="G16" s="26"/>
      <c r="H16" s="26"/>
      <c r="I16" s="26"/>
      <c r="J16" s="26"/>
      <c r="K16" s="26"/>
      <c r="L16" s="26"/>
      <c r="M16" s="26"/>
      <c r="N16" s="26"/>
      <c r="O16" s="26"/>
      <c r="P16" s="26"/>
      <c r="Q16" s="26"/>
      <c r="R16" s="26"/>
      <c r="S16" s="26"/>
      <c r="T16" s="26"/>
      <c r="U16" s="26"/>
    </row>
    <row r="17" spans="2:21" ht="15.6" x14ac:dyDescent="0.3">
      <c r="B17" s="46" t="s">
        <v>60</v>
      </c>
      <c r="C17" s="33" t="s">
        <v>47</v>
      </c>
      <c r="D17" s="34"/>
      <c r="E17" s="26"/>
      <c r="F17" s="26"/>
      <c r="G17" s="26"/>
      <c r="H17" s="26"/>
      <c r="I17" s="26"/>
      <c r="J17" s="26"/>
      <c r="K17" s="26"/>
      <c r="L17" s="26"/>
      <c r="M17" s="26"/>
      <c r="N17" s="26"/>
      <c r="O17" s="26"/>
      <c r="P17" s="26"/>
      <c r="Q17" s="26"/>
      <c r="R17" s="26"/>
      <c r="S17" s="26"/>
      <c r="T17" s="26"/>
      <c r="U17" s="26"/>
    </row>
    <row r="18" spans="2:21" ht="6" customHeight="1" x14ac:dyDescent="0.3">
      <c r="B18" s="46"/>
      <c r="C18" s="33"/>
      <c r="D18" s="35"/>
      <c r="E18" s="26"/>
      <c r="F18" s="26"/>
      <c r="G18" s="26"/>
      <c r="H18" s="26"/>
      <c r="I18" s="26"/>
      <c r="J18" s="26"/>
      <c r="K18" s="26"/>
      <c r="L18" s="26"/>
      <c r="M18" s="26"/>
      <c r="N18" s="26"/>
      <c r="O18" s="26"/>
      <c r="P18" s="26"/>
      <c r="Q18" s="26"/>
      <c r="R18" s="26"/>
      <c r="S18" s="26"/>
      <c r="T18" s="26"/>
      <c r="U18" s="26"/>
    </row>
    <row r="19" spans="2:21" ht="15.6" x14ac:dyDescent="0.3">
      <c r="B19" s="46" t="s">
        <v>61</v>
      </c>
      <c r="C19" s="33" t="s">
        <v>47</v>
      </c>
      <c r="D19" s="34"/>
      <c r="E19" s="26"/>
      <c r="F19" s="26"/>
      <c r="G19" s="26"/>
      <c r="H19" s="26"/>
      <c r="I19" s="26"/>
      <c r="J19" s="26"/>
      <c r="K19" s="26"/>
      <c r="L19" s="26"/>
      <c r="M19" s="26"/>
      <c r="N19" s="26"/>
      <c r="O19" s="26"/>
      <c r="P19" s="26"/>
      <c r="Q19" s="26"/>
      <c r="R19" s="26"/>
      <c r="S19" s="26"/>
      <c r="T19" s="26"/>
      <c r="U19" s="26"/>
    </row>
    <row r="20" spans="2:21" ht="15.6" x14ac:dyDescent="0.3">
      <c r="B20" s="26"/>
      <c r="C20" s="26"/>
      <c r="D20" s="26"/>
      <c r="E20" s="26"/>
      <c r="F20" s="26"/>
      <c r="G20" s="26"/>
      <c r="H20" s="26"/>
      <c r="I20" s="26"/>
      <c r="J20" s="26"/>
      <c r="K20" s="26"/>
      <c r="L20" s="26"/>
      <c r="M20" s="26"/>
      <c r="N20" s="26"/>
      <c r="O20" s="26"/>
      <c r="P20" s="26"/>
      <c r="Q20" s="26"/>
      <c r="R20" s="26"/>
      <c r="S20" s="26"/>
      <c r="T20" s="26"/>
      <c r="U20" s="26"/>
    </row>
    <row r="21" spans="2:21" ht="15.6" x14ac:dyDescent="0.3">
      <c r="B21" s="52" t="s">
        <v>58</v>
      </c>
      <c r="C21" s="52"/>
      <c r="D21" s="52"/>
      <c r="E21" s="52"/>
      <c r="F21" s="52"/>
      <c r="G21" s="52"/>
      <c r="H21" s="52"/>
      <c r="I21" s="52"/>
      <c r="J21" s="52"/>
      <c r="K21" s="52"/>
      <c r="L21" s="52"/>
      <c r="M21" s="52"/>
      <c r="N21" s="52"/>
      <c r="O21" s="52"/>
      <c r="P21" s="52"/>
      <c r="Q21" s="52"/>
      <c r="R21" s="52"/>
      <c r="S21" s="52"/>
      <c r="T21" s="155"/>
      <c r="U21" s="155"/>
    </row>
    <row r="22" spans="2:21" ht="15.6" x14ac:dyDescent="0.3">
      <c r="B22" s="26" t="s">
        <v>53</v>
      </c>
      <c r="C22" s="26"/>
      <c r="D22" s="26"/>
      <c r="E22" s="26"/>
      <c r="F22" s="26"/>
      <c r="G22" s="26"/>
      <c r="H22" s="26"/>
      <c r="I22" s="26"/>
      <c r="J22" s="26"/>
      <c r="K22" s="26"/>
      <c r="L22" s="26"/>
      <c r="M22" s="26"/>
      <c r="N22" s="26"/>
      <c r="O22" s="26"/>
      <c r="P22" s="26"/>
      <c r="Q22" s="26"/>
      <c r="R22" s="26"/>
      <c r="S22" s="26"/>
      <c r="T22" s="26"/>
      <c r="U22" s="26"/>
    </row>
    <row r="23" spans="2:21" ht="15.6" x14ac:dyDescent="0.3">
      <c r="B23" s="26"/>
      <c r="C23" s="26"/>
      <c r="D23" s="26"/>
      <c r="E23" s="26"/>
      <c r="F23" s="26"/>
      <c r="G23" s="26"/>
      <c r="H23" s="26"/>
      <c r="I23" s="26"/>
      <c r="J23" s="26"/>
      <c r="K23" s="26"/>
      <c r="L23" s="26"/>
      <c r="M23" s="26"/>
      <c r="N23" s="26"/>
      <c r="O23" s="26"/>
      <c r="P23" s="26"/>
      <c r="Q23" s="26"/>
      <c r="R23" s="26"/>
      <c r="S23" s="26"/>
      <c r="T23" s="26"/>
      <c r="U23" s="26"/>
    </row>
    <row r="24" spans="2:21" ht="15.6" x14ac:dyDescent="0.3">
      <c r="B24" s="28" t="s">
        <v>21</v>
      </c>
      <c r="C24" s="29"/>
      <c r="D24" s="29"/>
      <c r="E24" s="29"/>
      <c r="F24" s="29"/>
      <c r="G24" s="29"/>
      <c r="H24" s="29"/>
      <c r="I24" s="29"/>
      <c r="J24" s="29"/>
      <c r="K24" s="29"/>
      <c r="L24" s="36"/>
      <c r="M24" s="37"/>
      <c r="N24" s="26"/>
      <c r="O24" s="26"/>
      <c r="P24" s="26"/>
      <c r="Q24" s="26"/>
      <c r="R24" s="26"/>
      <c r="S24" s="26"/>
      <c r="T24" s="26"/>
      <c r="U24" s="26"/>
    </row>
    <row r="25" spans="2:21" ht="15" customHeight="1" x14ac:dyDescent="0.3">
      <c r="B25" s="25" t="s">
        <v>54</v>
      </c>
      <c r="C25" s="26"/>
      <c r="D25" s="26"/>
      <c r="E25" s="26"/>
      <c r="F25" s="26"/>
      <c r="G25" s="26"/>
      <c r="H25" s="26"/>
      <c r="I25" s="26"/>
      <c r="J25" s="26"/>
      <c r="K25" s="26"/>
      <c r="L25" s="26"/>
      <c r="M25" s="26"/>
      <c r="N25" s="26"/>
      <c r="O25" s="26"/>
      <c r="P25" s="26"/>
      <c r="Q25" s="26"/>
      <c r="R25" s="26"/>
      <c r="S25" s="26"/>
      <c r="T25" s="26"/>
      <c r="U25" s="26"/>
    </row>
    <row r="26" spans="2:21" ht="15.6" x14ac:dyDescent="0.3">
      <c r="B26" s="25" t="s">
        <v>55</v>
      </c>
      <c r="C26" s="26"/>
      <c r="D26" s="26"/>
      <c r="E26" s="26"/>
      <c r="F26" s="26"/>
      <c r="G26" s="26"/>
      <c r="H26" s="26"/>
      <c r="I26" s="26"/>
      <c r="J26" s="26"/>
      <c r="K26" s="26"/>
      <c r="L26" s="26"/>
      <c r="M26" s="26"/>
      <c r="N26" s="26"/>
      <c r="O26" s="26"/>
      <c r="P26" s="26"/>
      <c r="Q26" s="26"/>
      <c r="R26" s="26"/>
      <c r="S26" s="26"/>
      <c r="T26" s="26"/>
      <c r="U26" s="26"/>
    </row>
    <row r="27" spans="2:21" ht="15.6" x14ac:dyDescent="0.3">
      <c r="B27" s="30" t="s">
        <v>30</v>
      </c>
      <c r="C27" s="26"/>
      <c r="D27" s="26"/>
      <c r="E27" s="26"/>
      <c r="F27" s="26"/>
      <c r="G27" s="26"/>
      <c r="H27" s="26"/>
      <c r="I27" s="26"/>
      <c r="J27" s="26"/>
      <c r="K27" s="26"/>
      <c r="L27" s="26"/>
      <c r="M27" s="26"/>
      <c r="N27" s="26"/>
      <c r="O27" s="26"/>
      <c r="P27" s="26"/>
      <c r="Q27" s="26"/>
      <c r="R27" s="26"/>
      <c r="S27" s="26"/>
      <c r="T27" s="26"/>
      <c r="U27" s="26"/>
    </row>
    <row r="28" spans="2:21" ht="15.6" x14ac:dyDescent="0.3">
      <c r="B28" s="25"/>
    </row>
    <row r="29" spans="2:21" ht="15.6" x14ac:dyDescent="0.3">
      <c r="B29" s="28" t="s">
        <v>21</v>
      </c>
      <c r="C29" s="29"/>
      <c r="D29" s="29"/>
      <c r="E29" s="29"/>
      <c r="F29" s="29"/>
      <c r="G29" s="29"/>
      <c r="H29" s="29"/>
      <c r="I29" s="29"/>
      <c r="J29" s="29"/>
      <c r="K29" s="29"/>
      <c r="L29" s="36"/>
      <c r="M29" s="37"/>
      <c r="N29" s="26"/>
      <c r="O29" s="26"/>
      <c r="P29" s="26"/>
      <c r="Q29" s="26"/>
      <c r="R29" s="26"/>
      <c r="S29" s="26"/>
      <c r="T29" s="26"/>
      <c r="U29" s="26"/>
    </row>
    <row r="30" spans="2:21" ht="15" customHeight="1" x14ac:dyDescent="0.3">
      <c r="B30" s="25" t="s">
        <v>54</v>
      </c>
      <c r="C30" s="26"/>
      <c r="D30" s="26"/>
      <c r="E30" s="26"/>
      <c r="F30" s="26"/>
      <c r="G30" s="26"/>
      <c r="H30" s="26"/>
      <c r="I30" s="26"/>
      <c r="J30" s="26"/>
      <c r="K30" s="26"/>
      <c r="L30" s="26"/>
      <c r="M30" s="26"/>
      <c r="N30" s="26"/>
      <c r="O30" s="26"/>
      <c r="P30" s="26"/>
      <c r="Q30" s="26"/>
      <c r="R30" s="26"/>
      <c r="S30" s="26"/>
      <c r="T30" s="26"/>
      <c r="U30" s="26"/>
    </row>
    <row r="31" spans="2:21" ht="15.6" x14ac:dyDescent="0.3">
      <c r="B31" s="25" t="s">
        <v>55</v>
      </c>
      <c r="C31" s="26"/>
      <c r="D31" s="26"/>
      <c r="E31" s="26"/>
      <c r="F31" s="26"/>
      <c r="G31" s="26"/>
      <c r="H31" s="26"/>
      <c r="I31" s="26"/>
      <c r="J31" s="26"/>
      <c r="K31" s="26"/>
      <c r="L31" s="26"/>
      <c r="M31" s="26"/>
      <c r="N31" s="26"/>
      <c r="O31" s="26"/>
      <c r="P31" s="26"/>
      <c r="Q31" s="26"/>
      <c r="R31" s="26"/>
      <c r="S31" s="26"/>
      <c r="T31" s="26"/>
      <c r="U31" s="26"/>
    </row>
    <row r="32" spans="2:21" ht="15.6" x14ac:dyDescent="0.3">
      <c r="B32" s="30" t="s">
        <v>30</v>
      </c>
      <c r="C32" s="26"/>
      <c r="D32" s="26"/>
      <c r="E32" s="26"/>
      <c r="F32" s="26"/>
      <c r="G32" s="26"/>
      <c r="H32" s="26"/>
      <c r="I32" s="26"/>
      <c r="J32" s="26"/>
      <c r="K32" s="26"/>
      <c r="L32" s="26"/>
      <c r="M32" s="26"/>
      <c r="N32" s="26"/>
      <c r="O32" s="26"/>
      <c r="P32" s="26"/>
      <c r="Q32" s="26"/>
      <c r="R32" s="26"/>
      <c r="S32" s="26"/>
      <c r="T32" s="26"/>
      <c r="U32" s="26"/>
    </row>
    <row r="33" spans="2:13" ht="15.6" x14ac:dyDescent="0.3">
      <c r="B33" s="25"/>
    </row>
    <row r="34" spans="2:13" ht="15.6" x14ac:dyDescent="0.3">
      <c r="B34" s="25" t="s">
        <v>385</v>
      </c>
    </row>
    <row r="35" spans="2:13" ht="15.6" x14ac:dyDescent="0.3">
      <c r="B35" s="25" t="s">
        <v>386</v>
      </c>
    </row>
    <row r="36" spans="2:13" ht="15.6" x14ac:dyDescent="0.3">
      <c r="B36" s="27"/>
      <c r="C36" s="2"/>
      <c r="D36" s="2"/>
      <c r="E36" s="2"/>
      <c r="F36" s="2"/>
      <c r="G36" s="2"/>
      <c r="H36" s="2"/>
      <c r="I36" s="2"/>
      <c r="J36" s="2"/>
      <c r="K36" s="2"/>
      <c r="L36" s="2"/>
      <c r="M36" s="2"/>
    </row>
    <row r="39" spans="2:13" ht="18" x14ac:dyDescent="0.35">
      <c r="B39" s="1"/>
      <c r="C39" s="1"/>
      <c r="D39" s="1"/>
      <c r="E39" s="1"/>
      <c r="F39" s="1"/>
      <c r="G39" s="1"/>
      <c r="H39" s="1"/>
      <c r="I39" s="1"/>
      <c r="J39" s="1"/>
      <c r="K39" s="1"/>
      <c r="L39" s="1"/>
      <c r="M39" s="1"/>
    </row>
  </sheetData>
  <sheetProtection algorithmName="SHA-512" hashValue="BdvHi95fA5BixwbGeVOT2qtCwn0Js04AVJg11FDTwC4pkUmRIgOdqyndegQ+tz1ODIy5F1UWjgbOI56MYeX6Dg==" saltValue="V25SeKMbO8SJqMq0YF04rg==" spinCount="100000" sheet="1" objects="1" scenarios="1"/>
  <mergeCells count="6">
    <mergeCell ref="T21:U21"/>
    <mergeCell ref="B5:N5"/>
    <mergeCell ref="B7:N7"/>
    <mergeCell ref="B6:N6"/>
    <mergeCell ref="D9:H9"/>
    <mergeCell ref="D11:H11"/>
  </mergeCells>
  <pageMargins left="0.25" right="0.25" top="0.75" bottom="0.75" header="0.3" footer="0.3"/>
  <pageSetup scale="85" fitToHeight="0" orientation="landscape"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FFC000"/>
    <pageSetUpPr fitToPage="1"/>
  </sheetPr>
  <dimension ref="A1:D54"/>
  <sheetViews>
    <sheetView showGridLines="0" showRowColHeaders="0" workbookViewId="0">
      <selection activeCell="C21" sqref="C21"/>
    </sheetView>
  </sheetViews>
  <sheetFormatPr defaultColWidth="9.109375" defaultRowHeight="14.4" x14ac:dyDescent="0.3"/>
  <cols>
    <col min="1" max="1" width="44.33203125" customWidth="1"/>
    <col min="2" max="2" width="18" style="79" customWidth="1"/>
    <col min="3" max="3" width="15.109375" style="64" customWidth="1"/>
    <col min="4" max="4" width="19" style="79" customWidth="1"/>
  </cols>
  <sheetData>
    <row r="1" spans="1:4" ht="18" x14ac:dyDescent="0.35">
      <c r="A1" s="47" t="s">
        <v>62</v>
      </c>
    </row>
    <row r="2" spans="1:4" x14ac:dyDescent="0.3">
      <c r="C2" s="64" t="s">
        <v>49</v>
      </c>
      <c r="D2" s="80">
        <f>SUM(D5:D100)</f>
        <v>0</v>
      </c>
    </row>
    <row r="3" spans="1:4" ht="15" customHeight="1" x14ac:dyDescent="0.3"/>
    <row r="4" spans="1:4" ht="21" customHeight="1" x14ac:dyDescent="0.3">
      <c r="A4" s="42" t="s">
        <v>34</v>
      </c>
      <c r="B4" s="48" t="s">
        <v>5</v>
      </c>
      <c r="C4" s="43" t="s">
        <v>35</v>
      </c>
      <c r="D4" s="48" t="s">
        <v>36</v>
      </c>
    </row>
    <row r="5" spans="1:4" ht="3" customHeight="1" x14ac:dyDescent="0.3">
      <c r="A5" s="44"/>
      <c r="B5" s="49"/>
      <c r="C5" s="45"/>
      <c r="D5" s="49"/>
    </row>
    <row r="6" spans="1:4" x14ac:dyDescent="0.3">
      <c r="A6" s="41"/>
      <c r="B6" s="51"/>
      <c r="C6" s="24"/>
      <c r="D6" s="81">
        <f>SUM(B6*C6)</f>
        <v>0</v>
      </c>
    </row>
    <row r="7" spans="1:4" x14ac:dyDescent="0.3">
      <c r="A7" s="41"/>
      <c r="B7" s="51"/>
      <c r="C7" s="24"/>
      <c r="D7" s="81">
        <f t="shared" ref="D7:D43" si="0">SUM(B7*C7)</f>
        <v>0</v>
      </c>
    </row>
    <row r="8" spans="1:4" x14ac:dyDescent="0.3">
      <c r="A8" s="41"/>
      <c r="B8" s="51"/>
      <c r="C8" s="24"/>
      <c r="D8" s="81">
        <f t="shared" si="0"/>
        <v>0</v>
      </c>
    </row>
    <row r="9" spans="1:4" x14ac:dyDescent="0.3">
      <c r="A9" s="41"/>
      <c r="B9" s="51"/>
      <c r="C9" s="24"/>
      <c r="D9" s="81">
        <f t="shared" si="0"/>
        <v>0</v>
      </c>
    </row>
    <row r="10" spans="1:4" x14ac:dyDescent="0.3">
      <c r="A10" s="41"/>
      <c r="B10" s="51"/>
      <c r="C10" s="24"/>
      <c r="D10" s="81">
        <f t="shared" si="0"/>
        <v>0</v>
      </c>
    </row>
    <row r="11" spans="1:4" x14ac:dyDescent="0.3">
      <c r="A11" s="41"/>
      <c r="B11" s="51"/>
      <c r="C11" s="24"/>
      <c r="D11" s="81">
        <f t="shared" si="0"/>
        <v>0</v>
      </c>
    </row>
    <row r="12" spans="1:4" x14ac:dyDescent="0.3">
      <c r="A12" s="41"/>
      <c r="B12" s="51"/>
      <c r="C12" s="24"/>
      <c r="D12" s="81">
        <f t="shared" si="0"/>
        <v>0</v>
      </c>
    </row>
    <row r="13" spans="1:4" x14ac:dyDescent="0.3">
      <c r="A13" s="41"/>
      <c r="B13" s="51"/>
      <c r="C13" s="24"/>
      <c r="D13" s="81">
        <f t="shared" si="0"/>
        <v>0</v>
      </c>
    </row>
    <row r="14" spans="1:4" x14ac:dyDescent="0.3">
      <c r="A14" s="41"/>
      <c r="B14" s="51"/>
      <c r="C14" s="24"/>
      <c r="D14" s="81">
        <f t="shared" si="0"/>
        <v>0</v>
      </c>
    </row>
    <row r="15" spans="1:4" x14ac:dyDescent="0.3">
      <c r="A15" s="41"/>
      <c r="B15" s="51"/>
      <c r="C15" s="24"/>
      <c r="D15" s="81">
        <f t="shared" si="0"/>
        <v>0</v>
      </c>
    </row>
    <row r="16" spans="1:4" x14ac:dyDescent="0.3">
      <c r="A16" s="41"/>
      <c r="B16" s="51"/>
      <c r="C16" s="24"/>
      <c r="D16" s="81">
        <f t="shared" si="0"/>
        <v>0</v>
      </c>
    </row>
    <row r="17" spans="1:4" x14ac:dyDescent="0.3">
      <c r="A17" s="41"/>
      <c r="B17" s="51"/>
      <c r="C17" s="24"/>
      <c r="D17" s="81">
        <f t="shared" si="0"/>
        <v>0</v>
      </c>
    </row>
    <row r="18" spans="1:4" x14ac:dyDescent="0.3">
      <c r="A18" s="41"/>
      <c r="B18" s="51"/>
      <c r="C18" s="24"/>
      <c r="D18" s="81">
        <f t="shared" si="0"/>
        <v>0</v>
      </c>
    </row>
    <row r="19" spans="1:4" x14ac:dyDescent="0.3">
      <c r="A19" s="41"/>
      <c r="B19" s="51"/>
      <c r="C19" s="24"/>
      <c r="D19" s="81">
        <f t="shared" si="0"/>
        <v>0</v>
      </c>
    </row>
    <row r="20" spans="1:4" x14ac:dyDescent="0.3">
      <c r="A20" s="41"/>
      <c r="B20" s="51"/>
      <c r="C20" s="24"/>
      <c r="D20" s="81">
        <f t="shared" si="0"/>
        <v>0</v>
      </c>
    </row>
    <row r="21" spans="1:4" x14ac:dyDescent="0.3">
      <c r="A21" s="41"/>
      <c r="B21" s="51"/>
      <c r="C21" s="24"/>
      <c r="D21" s="81">
        <f t="shared" si="0"/>
        <v>0</v>
      </c>
    </row>
    <row r="22" spans="1:4" x14ac:dyDescent="0.3">
      <c r="A22" s="41"/>
      <c r="B22" s="51"/>
      <c r="C22" s="24"/>
      <c r="D22" s="81">
        <f t="shared" si="0"/>
        <v>0</v>
      </c>
    </row>
    <row r="23" spans="1:4" x14ac:dyDescent="0.3">
      <c r="A23" s="41"/>
      <c r="B23" s="51"/>
      <c r="C23" s="24"/>
      <c r="D23" s="81">
        <f t="shared" si="0"/>
        <v>0</v>
      </c>
    </row>
    <row r="24" spans="1:4" x14ac:dyDescent="0.3">
      <c r="A24" s="41"/>
      <c r="B24" s="51"/>
      <c r="C24" s="24"/>
      <c r="D24" s="81">
        <f t="shared" si="0"/>
        <v>0</v>
      </c>
    </row>
    <row r="25" spans="1:4" x14ac:dyDescent="0.3">
      <c r="A25" s="41"/>
      <c r="B25" s="51"/>
      <c r="C25" s="24"/>
      <c r="D25" s="81">
        <f t="shared" si="0"/>
        <v>0</v>
      </c>
    </row>
    <row r="26" spans="1:4" x14ac:dyDescent="0.3">
      <c r="A26" s="41"/>
      <c r="B26" s="51"/>
      <c r="C26" s="24"/>
      <c r="D26" s="81">
        <f t="shared" si="0"/>
        <v>0</v>
      </c>
    </row>
    <row r="27" spans="1:4" x14ac:dyDescent="0.3">
      <c r="A27" s="41"/>
      <c r="B27" s="51"/>
      <c r="C27" s="24"/>
      <c r="D27" s="81">
        <f t="shared" si="0"/>
        <v>0</v>
      </c>
    </row>
    <row r="28" spans="1:4" x14ac:dyDescent="0.3">
      <c r="A28" s="41"/>
      <c r="B28" s="51"/>
      <c r="C28" s="24"/>
      <c r="D28" s="81">
        <f t="shared" si="0"/>
        <v>0</v>
      </c>
    </row>
    <row r="29" spans="1:4" x14ac:dyDescent="0.3">
      <c r="A29" s="41"/>
      <c r="B29" s="51"/>
      <c r="C29" s="24"/>
      <c r="D29" s="81">
        <f t="shared" si="0"/>
        <v>0</v>
      </c>
    </row>
    <row r="30" spans="1:4" x14ac:dyDescent="0.3">
      <c r="A30" s="41"/>
      <c r="B30" s="51"/>
      <c r="C30" s="24"/>
      <c r="D30" s="81">
        <f t="shared" si="0"/>
        <v>0</v>
      </c>
    </row>
    <row r="31" spans="1:4" x14ac:dyDescent="0.3">
      <c r="A31" s="41"/>
      <c r="B31" s="51"/>
      <c r="C31" s="24"/>
      <c r="D31" s="81">
        <f t="shared" si="0"/>
        <v>0</v>
      </c>
    </row>
    <row r="32" spans="1:4" x14ac:dyDescent="0.3">
      <c r="A32" s="41"/>
      <c r="B32" s="51"/>
      <c r="C32" s="24"/>
      <c r="D32" s="81">
        <f t="shared" si="0"/>
        <v>0</v>
      </c>
    </row>
    <row r="33" spans="1:4" x14ac:dyDescent="0.3">
      <c r="A33" s="41"/>
      <c r="B33" s="51"/>
      <c r="C33" s="24"/>
      <c r="D33" s="81">
        <f t="shared" si="0"/>
        <v>0</v>
      </c>
    </row>
    <row r="34" spans="1:4" x14ac:dyDescent="0.3">
      <c r="A34" s="41"/>
      <c r="B34" s="51"/>
      <c r="C34" s="24"/>
      <c r="D34" s="81">
        <f t="shared" si="0"/>
        <v>0</v>
      </c>
    </row>
    <row r="35" spans="1:4" x14ac:dyDescent="0.3">
      <c r="A35" s="41"/>
      <c r="B35" s="51"/>
      <c r="C35" s="24"/>
      <c r="D35" s="81">
        <f t="shared" si="0"/>
        <v>0</v>
      </c>
    </row>
    <row r="36" spans="1:4" x14ac:dyDescent="0.3">
      <c r="A36" s="41"/>
      <c r="B36" s="51"/>
      <c r="C36" s="24"/>
      <c r="D36" s="81">
        <f t="shared" si="0"/>
        <v>0</v>
      </c>
    </row>
    <row r="37" spans="1:4" x14ac:dyDescent="0.3">
      <c r="A37" s="41"/>
      <c r="B37" s="51"/>
      <c r="C37" s="24"/>
      <c r="D37" s="81">
        <f t="shared" si="0"/>
        <v>0</v>
      </c>
    </row>
    <row r="38" spans="1:4" x14ac:dyDescent="0.3">
      <c r="A38" s="41"/>
      <c r="B38" s="51"/>
      <c r="C38" s="24"/>
      <c r="D38" s="81">
        <f t="shared" si="0"/>
        <v>0</v>
      </c>
    </row>
    <row r="39" spans="1:4" x14ac:dyDescent="0.3">
      <c r="A39" s="41"/>
      <c r="B39" s="51"/>
      <c r="C39" s="24"/>
      <c r="D39" s="81">
        <f t="shared" si="0"/>
        <v>0</v>
      </c>
    </row>
    <row r="40" spans="1:4" x14ac:dyDescent="0.3">
      <c r="A40" s="41"/>
      <c r="B40" s="51"/>
      <c r="C40" s="24"/>
      <c r="D40" s="81">
        <f t="shared" si="0"/>
        <v>0</v>
      </c>
    </row>
    <row r="41" spans="1:4" x14ac:dyDescent="0.3">
      <c r="A41" s="41"/>
      <c r="B41" s="51"/>
      <c r="C41" s="24"/>
      <c r="D41" s="81">
        <f t="shared" si="0"/>
        <v>0</v>
      </c>
    </row>
    <row r="42" spans="1:4" x14ac:dyDescent="0.3">
      <c r="A42" s="41"/>
      <c r="B42" s="51"/>
      <c r="C42" s="24"/>
      <c r="D42" s="81">
        <f t="shared" si="0"/>
        <v>0</v>
      </c>
    </row>
    <row r="43" spans="1:4" x14ac:dyDescent="0.3">
      <c r="A43" s="41"/>
      <c r="B43" s="51"/>
      <c r="C43" s="24"/>
      <c r="D43" s="81">
        <f t="shared" si="0"/>
        <v>0</v>
      </c>
    </row>
    <row r="44" spans="1:4" x14ac:dyDescent="0.3">
      <c r="B44" s="82"/>
      <c r="D44" s="50" t="str">
        <f t="shared" ref="D44:D54" si="1">IF(C44&gt;0,B44*C44,"")</f>
        <v/>
      </c>
    </row>
    <row r="45" spans="1:4" x14ac:dyDescent="0.3">
      <c r="B45" s="82"/>
      <c r="D45" s="50" t="str">
        <f t="shared" si="1"/>
        <v/>
      </c>
    </row>
    <row r="46" spans="1:4" x14ac:dyDescent="0.3">
      <c r="B46" s="82"/>
      <c r="D46" s="50" t="str">
        <f t="shared" si="1"/>
        <v/>
      </c>
    </row>
    <row r="47" spans="1:4" x14ac:dyDescent="0.3">
      <c r="B47" s="82"/>
      <c r="D47" s="50" t="str">
        <f t="shared" si="1"/>
        <v/>
      </c>
    </row>
    <row r="48" spans="1:4" x14ac:dyDescent="0.3">
      <c r="B48" s="82"/>
      <c r="D48" s="50" t="str">
        <f t="shared" si="1"/>
        <v/>
      </c>
    </row>
    <row r="49" spans="2:4" x14ac:dyDescent="0.3">
      <c r="B49" s="82"/>
      <c r="D49" s="50" t="str">
        <f t="shared" si="1"/>
        <v/>
      </c>
    </row>
    <row r="50" spans="2:4" x14ac:dyDescent="0.3">
      <c r="B50" s="82"/>
      <c r="D50" s="50" t="str">
        <f t="shared" si="1"/>
        <v/>
      </c>
    </row>
    <row r="51" spans="2:4" x14ac:dyDescent="0.3">
      <c r="B51" s="82"/>
      <c r="D51" s="50" t="str">
        <f t="shared" si="1"/>
        <v/>
      </c>
    </row>
    <row r="52" spans="2:4" x14ac:dyDescent="0.3">
      <c r="B52" s="82"/>
      <c r="D52" s="50" t="str">
        <f t="shared" si="1"/>
        <v/>
      </c>
    </row>
    <row r="53" spans="2:4" x14ac:dyDescent="0.3">
      <c r="B53" s="82"/>
      <c r="D53" s="50" t="str">
        <f t="shared" si="1"/>
        <v/>
      </c>
    </row>
    <row r="54" spans="2:4" x14ac:dyDescent="0.3">
      <c r="B54" s="82"/>
      <c r="D54" s="50" t="str">
        <f t="shared" si="1"/>
        <v/>
      </c>
    </row>
  </sheetData>
  <sheetProtection algorithmName="SHA-512" hashValue="VWSIhyQdhqnrPrx4a1LIs+nsIMOKaj1ZVK34+PpGbBAA6puizYMVOVTUySp2eLKCYpEwv8l+bO02tZlctJnwGw==" saltValue="mlIM0y4hqdK0rtTQ7HAVTw==" spinCount="100000" sheet="1" objects="1" scenarios="1"/>
  <pageMargins left="0.25" right="0.25" top="0.75" bottom="0.75" header="0.3" footer="0.3"/>
  <pageSetup fitToHeight="0" orientation="portrait" horizontalDpi="0"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rgb="FFFF0000"/>
    <pageSetUpPr fitToPage="1"/>
  </sheetPr>
  <dimension ref="A2:S229"/>
  <sheetViews>
    <sheetView showGridLines="0" showRowColHeaders="0" tabSelected="1" topLeftCell="B1" zoomScale="90" zoomScaleNormal="90" workbookViewId="0">
      <pane ySplit="6" topLeftCell="A7" activePane="bottomLeft" state="frozen"/>
      <selection activeCell="Q15" sqref="Q15"/>
      <selection pane="bottomLeft" activeCell="C9" sqref="C9"/>
    </sheetView>
  </sheetViews>
  <sheetFormatPr defaultColWidth="9.109375" defaultRowHeight="14.4" x14ac:dyDescent="0.3"/>
  <cols>
    <col min="1" max="1" width="3.33203125" hidden="1" customWidth="1"/>
    <col min="2" max="2" width="18.6640625" customWidth="1"/>
    <col min="3" max="3" width="62.6640625" customWidth="1"/>
    <col min="4" max="4" width="23.6640625" customWidth="1"/>
    <col min="5" max="5" width="10.109375" customWidth="1"/>
    <col min="6" max="6" width="10.6640625" hidden="1" customWidth="1"/>
    <col min="7" max="7" width="12.6640625" bestFit="1" customWidth="1"/>
    <col min="8" max="8" width="15.109375" bestFit="1" customWidth="1"/>
    <col min="9" max="9" width="8.33203125" customWidth="1"/>
    <col min="10" max="10" width="9.33203125" customWidth="1"/>
    <col min="11" max="11" width="8.6640625" customWidth="1"/>
    <col min="13" max="13" width="16" customWidth="1"/>
    <col min="14" max="14" width="20.6640625" customWidth="1"/>
    <col min="15" max="15" width="9.6640625" hidden="1" customWidth="1"/>
    <col min="16" max="16" width="13" customWidth="1"/>
  </cols>
  <sheetData>
    <row r="2" spans="1:19" ht="21" x14ac:dyDescent="0.3">
      <c r="B2" s="54" t="s">
        <v>33</v>
      </c>
      <c r="C2" s="53">
        <f>(Data!D11)</f>
        <v>0</v>
      </c>
      <c r="D2" s="55"/>
    </row>
    <row r="3" spans="1:19" ht="15" customHeight="1" x14ac:dyDescent="0.3">
      <c r="B3" s="54"/>
      <c r="C3" s="55"/>
      <c r="D3" s="55"/>
    </row>
    <row r="4" spans="1:19" ht="15" thickBot="1" x14ac:dyDescent="0.35"/>
    <row r="5" spans="1:19" ht="16.2" thickBot="1" x14ac:dyDescent="0.35">
      <c r="B5" s="110" t="s">
        <v>0</v>
      </c>
      <c r="C5" s="111"/>
      <c r="D5" s="111"/>
      <c r="E5" s="111"/>
      <c r="F5" s="112"/>
      <c r="G5" s="110" t="s">
        <v>5</v>
      </c>
      <c r="H5" s="112"/>
      <c r="I5" s="110" t="s">
        <v>6</v>
      </c>
      <c r="J5" s="112"/>
      <c r="K5" s="110" t="s">
        <v>8</v>
      </c>
      <c r="L5" s="111"/>
      <c r="M5" s="112"/>
    </row>
    <row r="6" spans="1:19" ht="29.4" thickBot="1" x14ac:dyDescent="0.35">
      <c r="A6">
        <v>1</v>
      </c>
      <c r="C6" s="56" t="s">
        <v>1</v>
      </c>
      <c r="D6" s="57" t="s">
        <v>2</v>
      </c>
      <c r="E6" s="58" t="s">
        <v>3</v>
      </c>
      <c r="F6" s="58" t="s">
        <v>4</v>
      </c>
      <c r="G6" s="59" t="s">
        <v>37</v>
      </c>
      <c r="H6" s="60" t="s">
        <v>23</v>
      </c>
      <c r="I6" s="61" t="s">
        <v>7</v>
      </c>
      <c r="J6" s="62" t="s">
        <v>38</v>
      </c>
      <c r="K6" s="61" t="s">
        <v>41</v>
      </c>
      <c r="L6" s="61" t="s">
        <v>9</v>
      </c>
      <c r="M6" s="61" t="s">
        <v>10</v>
      </c>
      <c r="N6" s="63" t="s">
        <v>11</v>
      </c>
    </row>
    <row r="7" spans="1:19" ht="30" customHeight="1" x14ac:dyDescent="0.3">
      <c r="A7">
        <f>IF(E7&gt;0,A6+1,A6)</f>
        <v>1</v>
      </c>
      <c r="B7" s="115" t="s">
        <v>410</v>
      </c>
      <c r="C7" s="115"/>
      <c r="D7" s="115"/>
      <c r="E7" s="115"/>
      <c r="F7" s="115"/>
      <c r="G7" s="115"/>
      <c r="H7" s="115"/>
      <c r="I7" s="115"/>
      <c r="J7" s="115"/>
      <c r="K7" s="115"/>
      <c r="L7" s="115"/>
      <c r="M7" s="115"/>
      <c r="N7" s="115"/>
      <c r="O7" s="64" t="s">
        <v>20</v>
      </c>
    </row>
    <row r="8" spans="1:19" ht="30" customHeight="1" x14ac:dyDescent="0.3">
      <c r="A8">
        <f>IF(E8&gt;0,A7+1,A7)</f>
        <v>1</v>
      </c>
      <c r="B8" s="115" t="s">
        <v>409</v>
      </c>
      <c r="C8" s="115"/>
      <c r="D8" s="115"/>
      <c r="E8" s="115"/>
      <c r="F8" s="115"/>
      <c r="G8" s="115"/>
      <c r="H8" s="115"/>
      <c r="I8" s="115"/>
      <c r="J8" s="115"/>
      <c r="K8" s="115"/>
      <c r="L8" s="115"/>
      <c r="M8" s="115"/>
      <c r="N8" s="115"/>
      <c r="O8" s="64"/>
    </row>
    <row r="9" spans="1:19" ht="15.6" x14ac:dyDescent="0.3">
      <c r="A9">
        <f>IF(E9&gt;0,A7+1,A7)</f>
        <v>1</v>
      </c>
      <c r="B9" s="113"/>
      <c r="C9" s="65" t="s">
        <v>354</v>
      </c>
      <c r="D9" s="37" t="s">
        <v>64</v>
      </c>
      <c r="E9" s="10"/>
      <c r="F9" s="88">
        <v>9</v>
      </c>
      <c r="G9" s="108">
        <v>273.72000000000003</v>
      </c>
      <c r="H9" s="8">
        <f t="shared" ref="H9:H55" si="0">G9*E9</f>
        <v>0</v>
      </c>
      <c r="I9" s="38">
        <v>12.3</v>
      </c>
      <c r="J9" s="23">
        <f t="shared" ref="J9:J13" si="1">I9*E9</f>
        <v>0</v>
      </c>
      <c r="K9" s="7">
        <v>18</v>
      </c>
      <c r="L9" s="23">
        <f t="shared" ref="L9:L13" si="2">(K9*E9)/60</f>
        <v>0</v>
      </c>
      <c r="M9" s="9">
        <f>L9*Data!$D$13</f>
        <v>0</v>
      </c>
      <c r="N9" s="8">
        <f t="shared" ref="N9:N13" si="3">M9+H9</f>
        <v>0</v>
      </c>
      <c r="O9" s="66">
        <f>E9/F9</f>
        <v>0</v>
      </c>
      <c r="P9" s="108"/>
      <c r="Q9" s="102">
        <v>168.78</v>
      </c>
      <c r="S9" s="107">
        <f>SUM(Q9*1.06)</f>
        <v>178.9068</v>
      </c>
    </row>
    <row r="10" spans="1:19" ht="15.6" x14ac:dyDescent="0.3">
      <c r="A10">
        <f t="shared" ref="A10:A133" si="4">IF(E10&gt;0,A9+1,A9)</f>
        <v>1</v>
      </c>
      <c r="B10" s="113"/>
      <c r="C10" s="65" t="s">
        <v>68</v>
      </c>
      <c r="D10" s="37" t="s">
        <v>65</v>
      </c>
      <c r="E10" s="10"/>
      <c r="F10" s="88">
        <v>5</v>
      </c>
      <c r="G10" s="108">
        <v>371.11</v>
      </c>
      <c r="H10" s="8">
        <f t="shared" si="0"/>
        <v>0</v>
      </c>
      <c r="I10" s="90">
        <v>16.77</v>
      </c>
      <c r="J10" s="23">
        <f t="shared" si="1"/>
        <v>0</v>
      </c>
      <c r="K10" s="7">
        <v>18</v>
      </c>
      <c r="L10" s="23">
        <f t="shared" si="2"/>
        <v>0</v>
      </c>
      <c r="M10" s="9">
        <f>L10*Data!$D$13</f>
        <v>0</v>
      </c>
      <c r="N10" s="8">
        <f t="shared" si="3"/>
        <v>0</v>
      </c>
      <c r="O10" s="66">
        <f>E10/F10</f>
        <v>0</v>
      </c>
      <c r="Q10" s="102">
        <v>228.84</v>
      </c>
      <c r="S10" s="107">
        <f>SUM(Q10*1.06)</f>
        <v>242.57040000000001</v>
      </c>
    </row>
    <row r="11" spans="1:19" ht="15.6" x14ac:dyDescent="0.3">
      <c r="A11">
        <f t="shared" si="4"/>
        <v>1</v>
      </c>
      <c r="B11" s="113"/>
      <c r="C11" s="65" t="s">
        <v>69</v>
      </c>
      <c r="D11" s="37" t="s">
        <v>66</v>
      </c>
      <c r="E11" s="10"/>
      <c r="F11" s="88">
        <v>4</v>
      </c>
      <c r="G11" s="108">
        <v>471.25</v>
      </c>
      <c r="H11" s="8">
        <f t="shared" si="0"/>
        <v>0</v>
      </c>
      <c r="I11" s="90">
        <v>21.66</v>
      </c>
      <c r="J11" s="23">
        <f t="shared" si="1"/>
        <v>0</v>
      </c>
      <c r="K11" s="7">
        <v>20</v>
      </c>
      <c r="L11" s="23">
        <f t="shared" si="2"/>
        <v>0</v>
      </c>
      <c r="M11" s="9">
        <f>L11*Data!$D$13</f>
        <v>0</v>
      </c>
      <c r="N11" s="8">
        <f t="shared" si="3"/>
        <v>0</v>
      </c>
      <c r="O11" s="66">
        <f t="shared" ref="O11:O37" si="5">E11/F11</f>
        <v>0</v>
      </c>
      <c r="Q11" s="102">
        <v>287.89999999999998</v>
      </c>
      <c r="S11" s="107">
        <f>SUM(Q11*1.06)</f>
        <v>305.17399999999998</v>
      </c>
    </row>
    <row r="12" spans="1:19" ht="15.6" x14ac:dyDescent="0.3">
      <c r="A12">
        <f t="shared" si="4"/>
        <v>1</v>
      </c>
      <c r="B12" s="113"/>
      <c r="C12" s="65" t="s">
        <v>70</v>
      </c>
      <c r="D12" s="37" t="s">
        <v>67</v>
      </c>
      <c r="E12" s="10"/>
      <c r="F12" s="88">
        <v>1</v>
      </c>
      <c r="G12" s="108">
        <v>990.86</v>
      </c>
      <c r="H12" s="8">
        <f t="shared" si="0"/>
        <v>0</v>
      </c>
      <c r="I12" s="90">
        <v>50</v>
      </c>
      <c r="J12" s="23">
        <f t="shared" si="1"/>
        <v>0</v>
      </c>
      <c r="K12" s="7">
        <v>20</v>
      </c>
      <c r="L12" s="23">
        <f t="shared" si="2"/>
        <v>0</v>
      </c>
      <c r="M12" s="9">
        <f>L12*Data!$D$13</f>
        <v>0</v>
      </c>
      <c r="N12" s="8">
        <f t="shared" si="3"/>
        <v>0</v>
      </c>
      <c r="O12" s="66">
        <f t="shared" si="5"/>
        <v>0</v>
      </c>
      <c r="Q12" s="102">
        <v>605.32000000000005</v>
      </c>
      <c r="S12" s="107">
        <f>SUM(Q12*1.06)</f>
        <v>641.63920000000007</v>
      </c>
    </row>
    <row r="13" spans="1:19" ht="15.6" x14ac:dyDescent="0.3">
      <c r="A13">
        <f t="shared" si="4"/>
        <v>1</v>
      </c>
      <c r="B13" s="113"/>
      <c r="C13" s="65" t="s">
        <v>71</v>
      </c>
      <c r="D13" s="37" t="s">
        <v>72</v>
      </c>
      <c r="E13" s="10"/>
      <c r="F13" s="88">
        <v>1</v>
      </c>
      <c r="G13" s="108">
        <v>1539.34</v>
      </c>
      <c r="H13" s="8">
        <f t="shared" si="0"/>
        <v>0</v>
      </c>
      <c r="I13" s="90">
        <v>73.92</v>
      </c>
      <c r="J13" s="23">
        <f t="shared" si="1"/>
        <v>0</v>
      </c>
      <c r="K13" s="7">
        <v>20</v>
      </c>
      <c r="L13" s="23">
        <f t="shared" si="2"/>
        <v>0</v>
      </c>
      <c r="M13" s="9">
        <f>L13*Data!$D$13</f>
        <v>0</v>
      </c>
      <c r="N13" s="8">
        <f t="shared" si="3"/>
        <v>0</v>
      </c>
      <c r="O13" s="66">
        <f t="shared" si="5"/>
        <v>0</v>
      </c>
      <c r="Q13" s="102">
        <v>940.39</v>
      </c>
      <c r="S13" s="107">
        <f>SUM(Q13*1.06)</f>
        <v>996.8134</v>
      </c>
    </row>
    <row r="14" spans="1:19" ht="15.6" x14ac:dyDescent="0.3">
      <c r="B14" s="67"/>
      <c r="C14" s="65"/>
      <c r="D14" s="37"/>
      <c r="E14" s="89"/>
      <c r="F14" s="65"/>
      <c r="G14" s="22"/>
      <c r="H14" s="8"/>
      <c r="I14" s="38"/>
      <c r="J14" s="23"/>
      <c r="K14" s="7"/>
      <c r="L14" s="23"/>
      <c r="M14" s="9"/>
      <c r="N14" s="8"/>
      <c r="O14" s="66"/>
      <c r="Q14" s="102"/>
      <c r="S14" s="107">
        <f t="shared" ref="S14:S37" si="6">SUM(Q14*1.06)</f>
        <v>0</v>
      </c>
    </row>
    <row r="15" spans="1:19" ht="15.6" x14ac:dyDescent="0.3">
      <c r="A15">
        <f>IF(E15&gt;0,A13+1,A13)</f>
        <v>1</v>
      </c>
      <c r="B15" s="113"/>
      <c r="C15" s="65" t="s">
        <v>353</v>
      </c>
      <c r="D15" s="37" t="s">
        <v>77</v>
      </c>
      <c r="E15" s="10"/>
      <c r="F15" s="88">
        <v>9</v>
      </c>
      <c r="G15" s="108">
        <v>287.41000000000003</v>
      </c>
      <c r="H15" s="8">
        <f t="shared" ref="H15:H19" si="7">G15*E15</f>
        <v>0</v>
      </c>
      <c r="I15" s="38">
        <v>12.3</v>
      </c>
      <c r="J15" s="23">
        <f t="shared" ref="J15:J19" si="8">I15*E15</f>
        <v>0</v>
      </c>
      <c r="K15" s="7">
        <v>18</v>
      </c>
      <c r="L15" s="23">
        <f t="shared" ref="L15:L19" si="9">(K15*E15)/60</f>
        <v>0</v>
      </c>
      <c r="M15" s="9">
        <f>L15*Data!$D$13</f>
        <v>0</v>
      </c>
      <c r="N15" s="8">
        <f t="shared" ref="N15:N19" si="10">M15+H15</f>
        <v>0</v>
      </c>
      <c r="O15" s="66">
        <f t="shared" si="5"/>
        <v>0</v>
      </c>
      <c r="Q15" s="102">
        <v>168.78</v>
      </c>
      <c r="S15" s="107">
        <f>SUM(Q15*1.06)</f>
        <v>178.9068</v>
      </c>
    </row>
    <row r="16" spans="1:19" ht="15.6" x14ac:dyDescent="0.3">
      <c r="A16">
        <f t="shared" si="4"/>
        <v>1</v>
      </c>
      <c r="B16" s="113"/>
      <c r="C16" s="65" t="s">
        <v>73</v>
      </c>
      <c r="D16" s="37" t="s">
        <v>78</v>
      </c>
      <c r="E16" s="10"/>
      <c r="F16" s="88">
        <v>5</v>
      </c>
      <c r="G16" s="108">
        <v>389.66</v>
      </c>
      <c r="H16" s="8">
        <f t="shared" si="7"/>
        <v>0</v>
      </c>
      <c r="I16" s="90">
        <v>16.77</v>
      </c>
      <c r="J16" s="23">
        <f t="shared" si="8"/>
        <v>0</v>
      </c>
      <c r="K16" s="7">
        <v>18</v>
      </c>
      <c r="L16" s="23">
        <f t="shared" si="9"/>
        <v>0</v>
      </c>
      <c r="M16" s="9">
        <f>L16*Data!$D$13</f>
        <v>0</v>
      </c>
      <c r="N16" s="8">
        <f t="shared" si="10"/>
        <v>0</v>
      </c>
      <c r="O16" s="66">
        <f t="shared" si="5"/>
        <v>0</v>
      </c>
      <c r="Q16" s="102">
        <v>228.84</v>
      </c>
      <c r="S16" s="107">
        <f>SUM(Q16*1.06)</f>
        <v>242.57040000000001</v>
      </c>
    </row>
    <row r="17" spans="1:19" ht="15.6" x14ac:dyDescent="0.3">
      <c r="A17">
        <f t="shared" si="4"/>
        <v>1</v>
      </c>
      <c r="B17" s="113"/>
      <c r="C17" s="65" t="s">
        <v>74</v>
      </c>
      <c r="D17" s="37" t="s">
        <v>79</v>
      </c>
      <c r="E17" s="10"/>
      <c r="F17" s="88">
        <v>4</v>
      </c>
      <c r="G17" s="108">
        <v>494.81</v>
      </c>
      <c r="H17" s="8">
        <f t="shared" si="7"/>
        <v>0</v>
      </c>
      <c r="I17" s="90">
        <v>21.66</v>
      </c>
      <c r="J17" s="23">
        <f t="shared" si="8"/>
        <v>0</v>
      </c>
      <c r="K17" s="7">
        <v>20</v>
      </c>
      <c r="L17" s="23">
        <f t="shared" si="9"/>
        <v>0</v>
      </c>
      <c r="M17" s="9">
        <f>L17*Data!$D$13</f>
        <v>0</v>
      </c>
      <c r="N17" s="8">
        <f t="shared" si="10"/>
        <v>0</v>
      </c>
      <c r="O17" s="66">
        <f t="shared" si="5"/>
        <v>0</v>
      </c>
      <c r="Q17" s="102">
        <v>287.89999999999998</v>
      </c>
      <c r="S17" s="107">
        <f>SUM(Q17*1.06)</f>
        <v>305.17399999999998</v>
      </c>
    </row>
    <row r="18" spans="1:19" ht="15.6" x14ac:dyDescent="0.3">
      <c r="A18">
        <f t="shared" si="4"/>
        <v>1</v>
      </c>
      <c r="B18" s="113"/>
      <c r="C18" s="65" t="s">
        <v>75</v>
      </c>
      <c r="D18" s="37" t="s">
        <v>80</v>
      </c>
      <c r="E18" s="10"/>
      <c r="F18" s="88">
        <v>1</v>
      </c>
      <c r="G18" s="108">
        <v>1065.17</v>
      </c>
      <c r="H18" s="8">
        <f t="shared" si="7"/>
        <v>0</v>
      </c>
      <c r="I18" s="90">
        <v>50</v>
      </c>
      <c r="J18" s="23">
        <f t="shared" si="8"/>
        <v>0</v>
      </c>
      <c r="K18" s="7">
        <v>20</v>
      </c>
      <c r="L18" s="23">
        <f t="shared" si="9"/>
        <v>0</v>
      </c>
      <c r="M18" s="9">
        <f>L18*Data!$D$13</f>
        <v>0</v>
      </c>
      <c r="N18" s="8">
        <f t="shared" si="10"/>
        <v>0</v>
      </c>
      <c r="O18" s="66">
        <f t="shared" si="5"/>
        <v>0</v>
      </c>
      <c r="Q18" s="102">
        <v>605.32000000000005</v>
      </c>
      <c r="S18" s="107">
        <f>SUM(Q18*1.06)</f>
        <v>641.63920000000007</v>
      </c>
    </row>
    <row r="19" spans="1:19" ht="15.6" x14ac:dyDescent="0.3">
      <c r="A19">
        <f t="shared" si="4"/>
        <v>1</v>
      </c>
      <c r="B19" s="113"/>
      <c r="C19" s="65" t="s">
        <v>76</v>
      </c>
      <c r="D19" s="37" t="s">
        <v>81</v>
      </c>
      <c r="E19" s="10"/>
      <c r="F19" s="88">
        <v>1</v>
      </c>
      <c r="G19" s="108">
        <v>1654.79</v>
      </c>
      <c r="H19" s="8">
        <f t="shared" si="7"/>
        <v>0</v>
      </c>
      <c r="I19" s="90">
        <v>73.92</v>
      </c>
      <c r="J19" s="23">
        <f t="shared" si="8"/>
        <v>0</v>
      </c>
      <c r="K19" s="7">
        <v>20</v>
      </c>
      <c r="L19" s="23">
        <f t="shared" si="9"/>
        <v>0</v>
      </c>
      <c r="M19" s="9">
        <f>L19*Data!$D$13</f>
        <v>0</v>
      </c>
      <c r="N19" s="8">
        <f t="shared" si="10"/>
        <v>0</v>
      </c>
      <c r="O19" s="66">
        <f t="shared" si="5"/>
        <v>0</v>
      </c>
      <c r="Q19" s="102">
        <v>940.39</v>
      </c>
      <c r="S19" s="107">
        <f>SUM(Q19*1.06)</f>
        <v>996.8134</v>
      </c>
    </row>
    <row r="20" spans="1:19" ht="15.6" x14ac:dyDescent="0.3">
      <c r="B20" s="67"/>
      <c r="C20" s="65"/>
      <c r="D20" s="37"/>
      <c r="E20" s="89"/>
      <c r="F20" s="88"/>
      <c r="G20" s="22"/>
      <c r="H20" s="8"/>
      <c r="I20" s="38"/>
      <c r="J20" s="23"/>
      <c r="K20" s="7"/>
      <c r="L20" s="23"/>
      <c r="M20" s="9"/>
      <c r="N20" s="8"/>
      <c r="O20" s="66"/>
      <c r="Q20" s="102"/>
      <c r="S20" s="107">
        <f t="shared" si="6"/>
        <v>0</v>
      </c>
    </row>
    <row r="21" spans="1:19" ht="15.6" x14ac:dyDescent="0.3">
      <c r="A21">
        <f>IF(E21&gt;0,A19+1,A19)</f>
        <v>1</v>
      </c>
      <c r="B21" s="113"/>
      <c r="C21" s="65" t="s">
        <v>352</v>
      </c>
      <c r="D21" s="37" t="s">
        <v>86</v>
      </c>
      <c r="E21" s="10"/>
      <c r="F21" s="88">
        <v>9</v>
      </c>
      <c r="G21" s="108">
        <v>287.41000000000003</v>
      </c>
      <c r="H21" s="8">
        <f t="shared" ref="H21:H25" si="11">G21*E21</f>
        <v>0</v>
      </c>
      <c r="I21" s="38">
        <v>12.3</v>
      </c>
      <c r="J21" s="23">
        <f t="shared" ref="J21:J25" si="12">I21*E21</f>
        <v>0</v>
      </c>
      <c r="K21" s="7">
        <v>18</v>
      </c>
      <c r="L21" s="23">
        <f t="shared" ref="L21:L25" si="13">(K21*E21)/60</f>
        <v>0</v>
      </c>
      <c r="M21" s="9">
        <f>L21*Data!$D$13</f>
        <v>0</v>
      </c>
      <c r="N21" s="8">
        <f t="shared" ref="N21:N25" si="14">M21+H21</f>
        <v>0</v>
      </c>
      <c r="O21" s="66">
        <f t="shared" si="5"/>
        <v>0</v>
      </c>
      <c r="Q21" s="102">
        <v>168.78</v>
      </c>
      <c r="S21" s="107">
        <f t="shared" si="6"/>
        <v>178.9068</v>
      </c>
    </row>
    <row r="22" spans="1:19" ht="15.6" x14ac:dyDescent="0.3">
      <c r="A22">
        <f t="shared" si="4"/>
        <v>1</v>
      </c>
      <c r="B22" s="113"/>
      <c r="C22" s="65" t="s">
        <v>82</v>
      </c>
      <c r="D22" s="37" t="s">
        <v>87</v>
      </c>
      <c r="E22" s="10"/>
      <c r="F22" s="88">
        <v>5</v>
      </c>
      <c r="G22" s="108">
        <v>389.66</v>
      </c>
      <c r="H22" s="8">
        <f t="shared" si="11"/>
        <v>0</v>
      </c>
      <c r="I22" s="90">
        <v>16.77</v>
      </c>
      <c r="J22" s="23">
        <f t="shared" si="12"/>
        <v>0</v>
      </c>
      <c r="K22" s="7">
        <v>18</v>
      </c>
      <c r="L22" s="23">
        <f t="shared" si="13"/>
        <v>0</v>
      </c>
      <c r="M22" s="9">
        <f>L22*Data!$D$13</f>
        <v>0</v>
      </c>
      <c r="N22" s="8">
        <f t="shared" si="14"/>
        <v>0</v>
      </c>
      <c r="O22" s="66">
        <f t="shared" si="5"/>
        <v>0</v>
      </c>
      <c r="Q22" s="102">
        <v>228.84</v>
      </c>
      <c r="S22" s="107">
        <f t="shared" si="6"/>
        <v>242.57040000000001</v>
      </c>
    </row>
    <row r="23" spans="1:19" ht="15.6" x14ac:dyDescent="0.3">
      <c r="A23">
        <f t="shared" si="4"/>
        <v>1</v>
      </c>
      <c r="B23" s="113"/>
      <c r="C23" s="65" t="s">
        <v>83</v>
      </c>
      <c r="D23" s="37" t="s">
        <v>88</v>
      </c>
      <c r="E23" s="10"/>
      <c r="F23" s="88">
        <v>4</v>
      </c>
      <c r="G23" s="108">
        <v>494.81</v>
      </c>
      <c r="H23" s="8">
        <f t="shared" si="11"/>
        <v>0</v>
      </c>
      <c r="I23" s="90">
        <v>21.66</v>
      </c>
      <c r="J23" s="23">
        <f t="shared" si="12"/>
        <v>0</v>
      </c>
      <c r="K23" s="7">
        <v>20</v>
      </c>
      <c r="L23" s="23">
        <f t="shared" si="13"/>
        <v>0</v>
      </c>
      <c r="M23" s="9">
        <f>L23*Data!$D$13</f>
        <v>0</v>
      </c>
      <c r="N23" s="8">
        <f t="shared" si="14"/>
        <v>0</v>
      </c>
      <c r="O23" s="66">
        <f t="shared" si="5"/>
        <v>0</v>
      </c>
      <c r="Q23" s="102">
        <v>287.89999999999998</v>
      </c>
      <c r="S23" s="107">
        <f t="shared" si="6"/>
        <v>305.17399999999998</v>
      </c>
    </row>
    <row r="24" spans="1:19" ht="15.6" x14ac:dyDescent="0.3">
      <c r="A24">
        <f t="shared" si="4"/>
        <v>1</v>
      </c>
      <c r="B24" s="113"/>
      <c r="C24" s="65" t="s">
        <v>84</v>
      </c>
      <c r="D24" s="37" t="s">
        <v>89</v>
      </c>
      <c r="E24" s="10"/>
      <c r="F24" s="88">
        <v>1</v>
      </c>
      <c r="G24" s="108">
        <v>1065.17</v>
      </c>
      <c r="H24" s="8">
        <f t="shared" si="11"/>
        <v>0</v>
      </c>
      <c r="I24" s="90">
        <v>50</v>
      </c>
      <c r="J24" s="23">
        <f t="shared" si="12"/>
        <v>0</v>
      </c>
      <c r="K24" s="7">
        <v>20</v>
      </c>
      <c r="L24" s="23">
        <f t="shared" si="13"/>
        <v>0</v>
      </c>
      <c r="M24" s="9">
        <f>L24*Data!$D$13</f>
        <v>0</v>
      </c>
      <c r="N24" s="8">
        <f t="shared" si="14"/>
        <v>0</v>
      </c>
      <c r="O24" s="66">
        <f t="shared" si="5"/>
        <v>0</v>
      </c>
      <c r="Q24" s="102">
        <v>605.32000000000005</v>
      </c>
      <c r="S24" s="107">
        <f t="shared" si="6"/>
        <v>641.63920000000007</v>
      </c>
    </row>
    <row r="25" spans="1:19" ht="15.6" x14ac:dyDescent="0.3">
      <c r="A25">
        <f t="shared" si="4"/>
        <v>1</v>
      </c>
      <c r="B25" s="113"/>
      <c r="C25" s="65" t="s">
        <v>85</v>
      </c>
      <c r="D25" s="37" t="s">
        <v>90</v>
      </c>
      <c r="E25" s="10"/>
      <c r="F25" s="88">
        <v>1</v>
      </c>
      <c r="G25" s="108">
        <v>1654.79</v>
      </c>
      <c r="H25" s="8">
        <f t="shared" si="11"/>
        <v>0</v>
      </c>
      <c r="I25" s="90">
        <v>73.92</v>
      </c>
      <c r="J25" s="23">
        <f t="shared" si="12"/>
        <v>0</v>
      </c>
      <c r="K25" s="7">
        <v>20</v>
      </c>
      <c r="L25" s="23">
        <f t="shared" si="13"/>
        <v>0</v>
      </c>
      <c r="M25" s="9">
        <f>L25*Data!$D$13</f>
        <v>0</v>
      </c>
      <c r="N25" s="8">
        <f t="shared" si="14"/>
        <v>0</v>
      </c>
      <c r="O25" s="66">
        <f t="shared" si="5"/>
        <v>0</v>
      </c>
      <c r="Q25" s="102">
        <v>940.39</v>
      </c>
      <c r="S25" s="107">
        <f t="shared" si="6"/>
        <v>996.8134</v>
      </c>
    </row>
    <row r="26" spans="1:19" ht="15.6" x14ac:dyDescent="0.3">
      <c r="B26" s="67"/>
      <c r="C26" s="65"/>
      <c r="D26" s="37"/>
      <c r="E26" s="89"/>
      <c r="F26" s="88"/>
      <c r="G26" s="22"/>
      <c r="H26" s="8"/>
      <c r="I26" s="38"/>
      <c r="J26" s="23"/>
      <c r="K26" s="7"/>
      <c r="L26" s="23"/>
      <c r="M26" s="9"/>
      <c r="N26" s="8"/>
      <c r="O26" s="66"/>
      <c r="Q26" s="102"/>
      <c r="S26" s="107">
        <f t="shared" si="6"/>
        <v>0</v>
      </c>
    </row>
    <row r="27" spans="1:19" ht="15.75" customHeight="1" x14ac:dyDescent="0.3">
      <c r="A27">
        <f>IF(E27&gt;0,A25+1,A25)</f>
        <v>1</v>
      </c>
      <c r="B27" s="113"/>
      <c r="C27" s="65" t="s">
        <v>351</v>
      </c>
      <c r="D27" s="37" t="s">
        <v>95</v>
      </c>
      <c r="E27" s="10"/>
      <c r="F27" s="88">
        <v>9</v>
      </c>
      <c r="G27" s="108">
        <v>287.41000000000003</v>
      </c>
      <c r="H27" s="8">
        <f t="shared" ref="H27:H37" si="15">G27*E27</f>
        <v>0</v>
      </c>
      <c r="I27" s="38">
        <v>12.3</v>
      </c>
      <c r="J27" s="23">
        <f t="shared" ref="J27:J37" si="16">I27*E27</f>
        <v>0</v>
      </c>
      <c r="K27" s="7">
        <v>18</v>
      </c>
      <c r="L27" s="23">
        <f t="shared" ref="L27:L37" si="17">(K27*E27)/60</f>
        <v>0</v>
      </c>
      <c r="M27" s="9">
        <f>L27*Data!$D$13</f>
        <v>0</v>
      </c>
      <c r="N27" s="8">
        <f t="shared" ref="N27:N37" si="18">M27+H27</f>
        <v>0</v>
      </c>
      <c r="O27" s="66">
        <f t="shared" si="5"/>
        <v>0</v>
      </c>
      <c r="Q27" s="102">
        <v>168.78</v>
      </c>
      <c r="S27" s="107">
        <f t="shared" si="6"/>
        <v>178.9068</v>
      </c>
    </row>
    <row r="28" spans="1:19" ht="15.6" x14ac:dyDescent="0.3">
      <c r="A28">
        <f t="shared" si="4"/>
        <v>1</v>
      </c>
      <c r="B28" s="113"/>
      <c r="C28" s="65" t="s">
        <v>91</v>
      </c>
      <c r="D28" s="37" t="s">
        <v>96</v>
      </c>
      <c r="E28" s="10"/>
      <c r="F28" s="88">
        <v>5</v>
      </c>
      <c r="G28" s="108">
        <v>389.66</v>
      </c>
      <c r="H28" s="8">
        <f t="shared" si="15"/>
        <v>0</v>
      </c>
      <c r="I28" s="90">
        <v>16.77</v>
      </c>
      <c r="J28" s="23">
        <f t="shared" si="16"/>
        <v>0</v>
      </c>
      <c r="K28" s="7">
        <v>18</v>
      </c>
      <c r="L28" s="23">
        <f t="shared" si="17"/>
        <v>0</v>
      </c>
      <c r="M28" s="9">
        <f>L28*Data!$D$13</f>
        <v>0</v>
      </c>
      <c r="N28" s="8">
        <f t="shared" si="18"/>
        <v>0</v>
      </c>
      <c r="O28" s="66">
        <f t="shared" si="5"/>
        <v>0</v>
      </c>
      <c r="Q28" s="102">
        <v>228.84</v>
      </c>
      <c r="S28" s="107">
        <f t="shared" si="6"/>
        <v>242.57040000000001</v>
      </c>
    </row>
    <row r="29" spans="1:19" ht="15.6" x14ac:dyDescent="0.3">
      <c r="A29">
        <f t="shared" si="4"/>
        <v>1</v>
      </c>
      <c r="B29" s="113"/>
      <c r="C29" s="65" t="s">
        <v>92</v>
      </c>
      <c r="D29" s="37" t="s">
        <v>97</v>
      </c>
      <c r="E29" s="10"/>
      <c r="F29" s="88">
        <v>4</v>
      </c>
      <c r="G29" s="108">
        <v>494.81</v>
      </c>
      <c r="H29" s="8">
        <f t="shared" si="15"/>
        <v>0</v>
      </c>
      <c r="I29" s="90">
        <v>21.66</v>
      </c>
      <c r="J29" s="23">
        <f t="shared" si="16"/>
        <v>0</v>
      </c>
      <c r="K29" s="7">
        <v>20</v>
      </c>
      <c r="L29" s="23">
        <f t="shared" si="17"/>
        <v>0</v>
      </c>
      <c r="M29" s="9">
        <f>L29*Data!$D$13</f>
        <v>0</v>
      </c>
      <c r="N29" s="8">
        <f t="shared" si="18"/>
        <v>0</v>
      </c>
      <c r="O29" s="66">
        <f t="shared" si="5"/>
        <v>0</v>
      </c>
      <c r="Q29" s="102">
        <v>287.89999999999998</v>
      </c>
      <c r="S29" s="107">
        <f t="shared" si="6"/>
        <v>305.17399999999998</v>
      </c>
    </row>
    <row r="30" spans="1:19" ht="15.6" x14ac:dyDescent="0.3">
      <c r="A30">
        <f t="shared" si="4"/>
        <v>1</v>
      </c>
      <c r="B30" s="113"/>
      <c r="C30" s="65" t="s">
        <v>93</v>
      </c>
      <c r="D30" s="37" t="s">
        <v>98</v>
      </c>
      <c r="E30" s="10"/>
      <c r="F30" s="88">
        <v>1</v>
      </c>
      <c r="G30" s="108">
        <v>1065.17</v>
      </c>
      <c r="H30" s="8">
        <f t="shared" si="15"/>
        <v>0</v>
      </c>
      <c r="I30" s="90">
        <v>50</v>
      </c>
      <c r="J30" s="23">
        <f t="shared" si="16"/>
        <v>0</v>
      </c>
      <c r="K30" s="7">
        <v>20</v>
      </c>
      <c r="L30" s="23">
        <f t="shared" si="17"/>
        <v>0</v>
      </c>
      <c r="M30" s="9">
        <f>L30*Data!$D$13</f>
        <v>0</v>
      </c>
      <c r="N30" s="8">
        <f t="shared" si="18"/>
        <v>0</v>
      </c>
      <c r="O30" s="66">
        <f t="shared" si="5"/>
        <v>0</v>
      </c>
      <c r="Q30" s="102">
        <v>605.32000000000005</v>
      </c>
      <c r="S30" s="107">
        <f t="shared" si="6"/>
        <v>641.63920000000007</v>
      </c>
    </row>
    <row r="31" spans="1:19" ht="15.6" x14ac:dyDescent="0.3">
      <c r="A31">
        <f t="shared" si="4"/>
        <v>1</v>
      </c>
      <c r="B31" s="113"/>
      <c r="C31" s="65" t="s">
        <v>94</v>
      </c>
      <c r="D31" s="37" t="s">
        <v>99</v>
      </c>
      <c r="E31" s="10"/>
      <c r="F31" s="88">
        <v>1</v>
      </c>
      <c r="G31" s="108">
        <v>1654.79</v>
      </c>
      <c r="H31" s="8">
        <f t="shared" si="15"/>
        <v>0</v>
      </c>
      <c r="I31" s="90">
        <v>73.92</v>
      </c>
      <c r="J31" s="23">
        <f t="shared" si="16"/>
        <v>0</v>
      </c>
      <c r="K31" s="7">
        <v>20</v>
      </c>
      <c r="L31" s="23">
        <f t="shared" si="17"/>
        <v>0</v>
      </c>
      <c r="M31" s="9">
        <f>L31*Data!$D$13</f>
        <v>0</v>
      </c>
      <c r="N31" s="8">
        <f t="shared" si="18"/>
        <v>0</v>
      </c>
      <c r="O31" s="66">
        <f t="shared" si="5"/>
        <v>0</v>
      </c>
      <c r="Q31" s="102">
        <v>940.39</v>
      </c>
      <c r="S31" s="107">
        <f t="shared" si="6"/>
        <v>996.8134</v>
      </c>
    </row>
    <row r="32" spans="1:19" ht="15.6" x14ac:dyDescent="0.3">
      <c r="B32" s="67"/>
      <c r="C32" s="65"/>
      <c r="D32" s="37"/>
      <c r="E32" s="89"/>
      <c r="F32" s="88"/>
      <c r="G32" s="22"/>
      <c r="H32" s="8"/>
      <c r="I32" s="90"/>
      <c r="J32" s="23"/>
      <c r="K32" s="7"/>
      <c r="L32" s="23"/>
      <c r="M32" s="9"/>
      <c r="N32" s="8"/>
      <c r="O32" s="66"/>
      <c r="Q32" s="102"/>
      <c r="S32" s="107">
        <f t="shared" si="6"/>
        <v>0</v>
      </c>
    </row>
    <row r="33" spans="1:19" ht="15.6" x14ac:dyDescent="0.3">
      <c r="A33">
        <f>IF(E33&gt;0,A31+1,A31)</f>
        <v>1</v>
      </c>
      <c r="B33" s="67"/>
      <c r="C33" s="65" t="s">
        <v>393</v>
      </c>
      <c r="D33" s="37" t="s">
        <v>388</v>
      </c>
      <c r="E33" s="10"/>
      <c r="F33" s="88">
        <v>9</v>
      </c>
      <c r="G33" s="108">
        <v>301.77999999999997</v>
      </c>
      <c r="H33" s="8">
        <f t="shared" si="15"/>
        <v>0</v>
      </c>
      <c r="I33" s="90">
        <v>12.3</v>
      </c>
      <c r="J33" s="23">
        <f t="shared" si="16"/>
        <v>0</v>
      </c>
      <c r="K33" s="7">
        <v>18</v>
      </c>
      <c r="L33" s="23">
        <f t="shared" si="17"/>
        <v>0</v>
      </c>
      <c r="M33" s="9">
        <f>L33*Data!$D$13</f>
        <v>0</v>
      </c>
      <c r="N33" s="8">
        <f t="shared" si="18"/>
        <v>0</v>
      </c>
      <c r="O33" s="66">
        <f t="shared" si="5"/>
        <v>0</v>
      </c>
      <c r="Q33" s="102">
        <v>173.85</v>
      </c>
      <c r="S33" s="107">
        <f t="shared" si="6"/>
        <v>184.28100000000001</v>
      </c>
    </row>
    <row r="34" spans="1:19" ht="15.6" x14ac:dyDescent="0.3">
      <c r="A34">
        <f t="shared" si="4"/>
        <v>1</v>
      </c>
      <c r="B34" s="67"/>
      <c r="C34" s="65" t="s">
        <v>394</v>
      </c>
      <c r="D34" s="37" t="s">
        <v>389</v>
      </c>
      <c r="E34" s="10"/>
      <c r="F34" s="88">
        <v>5</v>
      </c>
      <c r="G34" s="108">
        <v>409.14</v>
      </c>
      <c r="H34" s="8">
        <f t="shared" si="15"/>
        <v>0</v>
      </c>
      <c r="I34" s="90">
        <v>16.77</v>
      </c>
      <c r="J34" s="23">
        <f t="shared" si="16"/>
        <v>0</v>
      </c>
      <c r="K34" s="7">
        <v>18</v>
      </c>
      <c r="L34" s="23">
        <f t="shared" si="17"/>
        <v>0</v>
      </c>
      <c r="M34" s="9">
        <f>L34*Data!$D$13</f>
        <v>0</v>
      </c>
      <c r="N34" s="8">
        <f t="shared" si="18"/>
        <v>0</v>
      </c>
      <c r="O34" s="66">
        <f t="shared" si="5"/>
        <v>0</v>
      </c>
      <c r="Q34" s="102">
        <v>235.71</v>
      </c>
      <c r="S34" s="107">
        <f t="shared" si="6"/>
        <v>249.85260000000002</v>
      </c>
    </row>
    <row r="35" spans="1:19" ht="15.6" x14ac:dyDescent="0.3">
      <c r="A35">
        <f t="shared" si="4"/>
        <v>1</v>
      </c>
      <c r="B35" s="67"/>
      <c r="C35" s="65" t="s">
        <v>395</v>
      </c>
      <c r="D35" s="37" t="s">
        <v>390</v>
      </c>
      <c r="E35" s="10"/>
      <c r="F35" s="88">
        <v>4</v>
      </c>
      <c r="G35" s="108">
        <v>519.54999999999995</v>
      </c>
      <c r="H35" s="8">
        <f t="shared" si="15"/>
        <v>0</v>
      </c>
      <c r="I35" s="90">
        <v>21.66</v>
      </c>
      <c r="J35" s="23">
        <f t="shared" si="16"/>
        <v>0</v>
      </c>
      <c r="K35" s="7">
        <v>20</v>
      </c>
      <c r="L35" s="23">
        <f t="shared" si="17"/>
        <v>0</v>
      </c>
      <c r="M35" s="9">
        <f>L35*Data!$D$13</f>
        <v>0</v>
      </c>
      <c r="N35" s="8">
        <f t="shared" si="18"/>
        <v>0</v>
      </c>
      <c r="O35" s="66">
        <f t="shared" si="5"/>
        <v>0</v>
      </c>
      <c r="Q35" s="102">
        <v>296.52999999999997</v>
      </c>
      <c r="S35" s="107">
        <f t="shared" si="6"/>
        <v>314.3218</v>
      </c>
    </row>
    <row r="36" spans="1:19" ht="15.6" x14ac:dyDescent="0.3">
      <c r="A36">
        <f t="shared" si="4"/>
        <v>1</v>
      </c>
      <c r="B36" s="67"/>
      <c r="C36" s="65" t="s">
        <v>396</v>
      </c>
      <c r="D36" s="37" t="s">
        <v>391</v>
      </c>
      <c r="E36" s="10"/>
      <c r="F36" s="88">
        <v>1</v>
      </c>
      <c r="G36" s="108">
        <v>1118.43</v>
      </c>
      <c r="H36" s="8">
        <f t="shared" si="15"/>
        <v>0</v>
      </c>
      <c r="I36" s="90">
        <v>50</v>
      </c>
      <c r="J36" s="23">
        <f t="shared" si="16"/>
        <v>0</v>
      </c>
      <c r="K36" s="7">
        <v>20</v>
      </c>
      <c r="L36" s="23">
        <f t="shared" si="17"/>
        <v>0</v>
      </c>
      <c r="M36" s="9">
        <f>L36*Data!$D$13</f>
        <v>0</v>
      </c>
      <c r="N36" s="8">
        <f t="shared" si="18"/>
        <v>0</v>
      </c>
      <c r="O36" s="66">
        <f t="shared" si="5"/>
        <v>0</v>
      </c>
      <c r="Q36" s="102">
        <v>623.48</v>
      </c>
      <c r="S36" s="107">
        <f t="shared" si="6"/>
        <v>660.88880000000006</v>
      </c>
    </row>
    <row r="37" spans="1:19" ht="15.6" x14ac:dyDescent="0.3">
      <c r="A37">
        <f t="shared" si="4"/>
        <v>1</v>
      </c>
      <c r="B37" s="67"/>
      <c r="C37" s="65" t="s">
        <v>397</v>
      </c>
      <c r="D37" s="37" t="s">
        <v>392</v>
      </c>
      <c r="E37" s="10"/>
      <c r="F37" s="88">
        <v>1</v>
      </c>
      <c r="G37" s="108">
        <v>1737.52</v>
      </c>
      <c r="H37" s="8">
        <f t="shared" si="15"/>
        <v>0</v>
      </c>
      <c r="I37" s="90">
        <v>73.92</v>
      </c>
      <c r="J37" s="23">
        <f t="shared" si="16"/>
        <v>0</v>
      </c>
      <c r="K37" s="7">
        <v>20</v>
      </c>
      <c r="L37" s="23">
        <f t="shared" si="17"/>
        <v>0</v>
      </c>
      <c r="M37" s="9">
        <f>L37*Data!$D$13</f>
        <v>0</v>
      </c>
      <c r="N37" s="8">
        <f t="shared" si="18"/>
        <v>0</v>
      </c>
      <c r="O37" s="66">
        <f t="shared" si="5"/>
        <v>0</v>
      </c>
      <c r="Q37" s="102">
        <v>968.6</v>
      </c>
      <c r="S37" s="107">
        <f t="shared" si="6"/>
        <v>1026.7160000000001</v>
      </c>
    </row>
    <row r="38" spans="1:19" ht="15.6" x14ac:dyDescent="0.3">
      <c r="B38" s="67"/>
      <c r="C38" s="65"/>
      <c r="D38" s="37"/>
      <c r="E38" s="89"/>
      <c r="F38" s="65"/>
      <c r="G38" s="22"/>
      <c r="H38" s="8"/>
      <c r="I38" s="38"/>
      <c r="J38" s="23"/>
      <c r="K38" s="7"/>
      <c r="L38" s="23"/>
      <c r="M38" s="9"/>
      <c r="N38" s="8"/>
      <c r="Q38" s="102"/>
      <c r="S38" s="107"/>
    </row>
    <row r="39" spans="1:19" ht="15.6" x14ac:dyDescent="0.3">
      <c r="A39">
        <f>IF(E39&gt;0,A37+1,A37)</f>
        <v>1</v>
      </c>
      <c r="B39" s="114"/>
      <c r="C39" s="37" t="s">
        <v>347</v>
      </c>
      <c r="D39" s="37" t="s">
        <v>110</v>
      </c>
      <c r="E39" s="10"/>
      <c r="F39" s="65"/>
      <c r="G39" s="108">
        <v>176.0059</v>
      </c>
      <c r="H39" s="8">
        <f t="shared" si="0"/>
        <v>0</v>
      </c>
      <c r="I39" s="94">
        <v>1.3</v>
      </c>
      <c r="J39" s="23">
        <f t="shared" ref="J39:J52" si="19">I39*E39</f>
        <v>0</v>
      </c>
      <c r="K39" s="7">
        <v>7</v>
      </c>
      <c r="L39" s="23">
        <f t="shared" ref="L39:L52" si="20">(K39*E39)/60</f>
        <v>0</v>
      </c>
      <c r="M39" s="9">
        <f>L39*Data!$D$13</f>
        <v>0</v>
      </c>
      <c r="N39" s="8">
        <f t="shared" ref="N39:N52" si="21">M39+H39</f>
        <v>0</v>
      </c>
      <c r="O39" s="66"/>
      <c r="P39" s="109"/>
      <c r="Q39" s="103">
        <v>78.66</v>
      </c>
      <c r="S39" s="107">
        <f>SUM(Q39*1.06)</f>
        <v>83.379599999999996</v>
      </c>
    </row>
    <row r="40" spans="1:19" ht="15.6" x14ac:dyDescent="0.3">
      <c r="A40">
        <f t="shared" si="4"/>
        <v>1</v>
      </c>
      <c r="B40" s="114"/>
      <c r="C40" s="37" t="s">
        <v>348</v>
      </c>
      <c r="D40" s="37" t="s">
        <v>111</v>
      </c>
      <c r="E40" s="10"/>
      <c r="F40" s="65"/>
      <c r="G40" s="108">
        <v>176.0059</v>
      </c>
      <c r="H40" s="8">
        <f t="shared" si="0"/>
        <v>0</v>
      </c>
      <c r="I40" s="94">
        <v>1.4</v>
      </c>
      <c r="J40" s="23">
        <f t="shared" si="19"/>
        <v>0</v>
      </c>
      <c r="K40" s="7">
        <v>7</v>
      </c>
      <c r="L40" s="23">
        <f t="shared" si="20"/>
        <v>0</v>
      </c>
      <c r="M40" s="9">
        <f>L40*Data!$D$13</f>
        <v>0</v>
      </c>
      <c r="N40" s="8">
        <f t="shared" si="21"/>
        <v>0</v>
      </c>
      <c r="O40" s="66"/>
      <c r="P40" s="109"/>
      <c r="Q40" s="103">
        <v>78.66</v>
      </c>
      <c r="S40" s="107">
        <f t="shared" ref="S40:S52" si="22">SUM(Q40*1.06)</f>
        <v>83.379599999999996</v>
      </c>
    </row>
    <row r="41" spans="1:19" ht="15.6" x14ac:dyDescent="0.3">
      <c r="A41">
        <f t="shared" si="4"/>
        <v>1</v>
      </c>
      <c r="B41" s="114"/>
      <c r="C41" s="37" t="s">
        <v>349</v>
      </c>
      <c r="D41" s="37" t="s">
        <v>112</v>
      </c>
      <c r="E41" s="10"/>
      <c r="F41" s="65"/>
      <c r="G41" s="108">
        <v>80.492099999999994</v>
      </c>
      <c r="H41" s="8">
        <f t="shared" si="0"/>
        <v>0</v>
      </c>
      <c r="I41" s="94">
        <v>1.6</v>
      </c>
      <c r="J41" s="23">
        <f t="shared" si="19"/>
        <v>0</v>
      </c>
      <c r="K41" s="7">
        <v>7</v>
      </c>
      <c r="L41" s="23">
        <f t="shared" si="20"/>
        <v>0</v>
      </c>
      <c r="M41" s="9">
        <f>L41*Data!$D$13</f>
        <v>0</v>
      </c>
      <c r="N41" s="8">
        <f t="shared" si="21"/>
        <v>0</v>
      </c>
      <c r="O41" s="66"/>
      <c r="P41" s="109"/>
      <c r="Q41" s="103">
        <v>35.909999999999997</v>
      </c>
      <c r="S41" s="107">
        <f t="shared" si="22"/>
        <v>38.064599999999999</v>
      </c>
    </row>
    <row r="42" spans="1:19" ht="15.6" x14ac:dyDescent="0.3">
      <c r="A42">
        <f t="shared" si="4"/>
        <v>1</v>
      </c>
      <c r="B42" s="114"/>
      <c r="C42" s="92" t="s">
        <v>350</v>
      </c>
      <c r="D42" s="37" t="s">
        <v>113</v>
      </c>
      <c r="E42" s="10"/>
      <c r="F42" s="65"/>
      <c r="G42" s="108">
        <v>241.012</v>
      </c>
      <c r="H42" s="8">
        <f t="shared" si="0"/>
        <v>0</v>
      </c>
      <c r="I42" s="94">
        <v>2</v>
      </c>
      <c r="J42" s="23">
        <f t="shared" si="19"/>
        <v>0</v>
      </c>
      <c r="K42" s="7">
        <v>7</v>
      </c>
      <c r="L42" s="23">
        <f t="shared" si="20"/>
        <v>0</v>
      </c>
      <c r="M42" s="9">
        <f>L42*Data!$D$13</f>
        <v>0</v>
      </c>
      <c r="N42" s="8">
        <f t="shared" si="21"/>
        <v>0</v>
      </c>
      <c r="O42" s="66"/>
      <c r="P42" s="109"/>
      <c r="Q42" s="103">
        <v>107.72</v>
      </c>
      <c r="S42" s="107">
        <f t="shared" si="22"/>
        <v>114.1832</v>
      </c>
    </row>
    <row r="43" spans="1:19" ht="15.6" x14ac:dyDescent="0.3">
      <c r="A43">
        <f t="shared" si="4"/>
        <v>1</v>
      </c>
      <c r="B43" s="114"/>
      <c r="C43" s="91" t="s">
        <v>100</v>
      </c>
      <c r="D43" s="91" t="s">
        <v>114</v>
      </c>
      <c r="E43" s="10"/>
      <c r="F43" s="65"/>
      <c r="G43" s="108">
        <v>176.03102994750003</v>
      </c>
      <c r="H43" s="8">
        <f t="shared" si="0"/>
        <v>0</v>
      </c>
      <c r="I43" s="95">
        <v>1.5</v>
      </c>
      <c r="J43" s="23">
        <f t="shared" si="19"/>
        <v>0</v>
      </c>
      <c r="K43" s="7">
        <v>7</v>
      </c>
      <c r="L43" s="23">
        <f t="shared" si="20"/>
        <v>0</v>
      </c>
      <c r="M43" s="9">
        <f>L43*Data!$D$13</f>
        <v>0</v>
      </c>
      <c r="N43" s="8">
        <f t="shared" si="21"/>
        <v>0</v>
      </c>
      <c r="O43" s="66"/>
      <c r="P43" s="109"/>
      <c r="Q43" s="103">
        <v>78.680000000000007</v>
      </c>
      <c r="S43" s="107">
        <f t="shared" si="22"/>
        <v>83.400800000000018</v>
      </c>
    </row>
    <row r="44" spans="1:19" ht="15.6" x14ac:dyDescent="0.3">
      <c r="A44">
        <f t="shared" si="4"/>
        <v>1</v>
      </c>
      <c r="B44" s="114"/>
      <c r="C44" s="91" t="s">
        <v>101</v>
      </c>
      <c r="D44" s="91" t="s">
        <v>115</v>
      </c>
      <c r="E44" s="10"/>
      <c r="F44" s="65"/>
      <c r="G44" s="108">
        <v>176.03102994750003</v>
      </c>
      <c r="H44" s="8">
        <f t="shared" si="0"/>
        <v>0</v>
      </c>
      <c r="I44" s="95">
        <v>1.5</v>
      </c>
      <c r="J44" s="23">
        <f t="shared" si="19"/>
        <v>0</v>
      </c>
      <c r="K44" s="7">
        <v>7</v>
      </c>
      <c r="L44" s="23">
        <f t="shared" si="20"/>
        <v>0</v>
      </c>
      <c r="M44" s="9">
        <f>L44*Data!$D$13</f>
        <v>0</v>
      </c>
      <c r="N44" s="8">
        <f t="shared" si="21"/>
        <v>0</v>
      </c>
      <c r="O44" s="66"/>
      <c r="P44" s="109"/>
      <c r="Q44" s="103">
        <v>78.680000000000007</v>
      </c>
      <c r="S44" s="107">
        <f t="shared" si="22"/>
        <v>83.400800000000018</v>
      </c>
    </row>
    <row r="45" spans="1:19" ht="15.6" x14ac:dyDescent="0.3">
      <c r="A45">
        <f t="shared" si="4"/>
        <v>1</v>
      </c>
      <c r="B45" s="114"/>
      <c r="C45" s="91" t="s">
        <v>102</v>
      </c>
      <c r="D45" s="91" t="s">
        <v>116</v>
      </c>
      <c r="E45" s="10"/>
      <c r="F45" s="65"/>
      <c r="G45" s="108">
        <v>209.72628306000001</v>
      </c>
      <c r="H45" s="8">
        <f t="shared" si="0"/>
        <v>0</v>
      </c>
      <c r="I45" s="95">
        <v>1.7</v>
      </c>
      <c r="J45" s="23">
        <f t="shared" si="19"/>
        <v>0</v>
      </c>
      <c r="K45" s="7">
        <v>7</v>
      </c>
      <c r="L45" s="23">
        <f t="shared" si="20"/>
        <v>0</v>
      </c>
      <c r="M45" s="9">
        <f>L45*Data!$D$13</f>
        <v>0</v>
      </c>
      <c r="N45" s="8">
        <f t="shared" si="21"/>
        <v>0</v>
      </c>
      <c r="O45" s="66"/>
      <c r="P45" s="109"/>
      <c r="Q45" s="103">
        <v>93.74</v>
      </c>
      <c r="S45" s="107">
        <f t="shared" si="22"/>
        <v>99.364400000000003</v>
      </c>
    </row>
    <row r="46" spans="1:19" ht="15.6" x14ac:dyDescent="0.3">
      <c r="A46">
        <f t="shared" si="4"/>
        <v>1</v>
      </c>
      <c r="B46" s="114"/>
      <c r="C46" s="91" t="s">
        <v>103</v>
      </c>
      <c r="D46" s="91" t="s">
        <v>117</v>
      </c>
      <c r="E46" s="10"/>
      <c r="F46" s="65"/>
      <c r="G46" s="108">
        <v>82.387090012500025</v>
      </c>
      <c r="H46" s="8">
        <f t="shared" si="0"/>
        <v>0</v>
      </c>
      <c r="I46" s="95">
        <v>1.5</v>
      </c>
      <c r="J46" s="23">
        <f t="shared" si="19"/>
        <v>0</v>
      </c>
      <c r="K46" s="7">
        <v>7</v>
      </c>
      <c r="L46" s="23">
        <f t="shared" si="20"/>
        <v>0</v>
      </c>
      <c r="M46" s="9">
        <f>L46*Data!$D$13</f>
        <v>0</v>
      </c>
      <c r="N46" s="8">
        <f t="shared" si="21"/>
        <v>0</v>
      </c>
      <c r="O46" s="66"/>
      <c r="P46" s="109"/>
      <c r="Q46" s="103">
        <v>36.82</v>
      </c>
      <c r="S46" s="107">
        <f t="shared" si="22"/>
        <v>39.029200000000003</v>
      </c>
    </row>
    <row r="47" spans="1:19" ht="15.6" x14ac:dyDescent="0.3">
      <c r="A47">
        <f t="shared" si="4"/>
        <v>1</v>
      </c>
      <c r="B47" s="114"/>
      <c r="C47" s="91" t="s">
        <v>104</v>
      </c>
      <c r="D47" s="91" t="s">
        <v>118</v>
      </c>
      <c r="E47" s="10"/>
      <c r="F47" s="65"/>
      <c r="G47" s="108">
        <v>312.15523809523813</v>
      </c>
      <c r="H47" s="8">
        <f t="shared" si="0"/>
        <v>0</v>
      </c>
      <c r="I47" s="95">
        <v>2.9</v>
      </c>
      <c r="J47" s="23">
        <f t="shared" si="19"/>
        <v>0</v>
      </c>
      <c r="K47" s="7">
        <v>7</v>
      </c>
      <c r="L47" s="23">
        <f t="shared" si="20"/>
        <v>0</v>
      </c>
      <c r="M47" s="9">
        <f>L47*Data!$D$13</f>
        <v>0</v>
      </c>
      <c r="N47" s="8">
        <f t="shared" si="21"/>
        <v>0</v>
      </c>
      <c r="O47" s="66"/>
      <c r="P47" s="109"/>
      <c r="Q47" s="103">
        <v>112.15</v>
      </c>
      <c r="S47" s="107">
        <f t="shared" si="22"/>
        <v>118.87900000000002</v>
      </c>
    </row>
    <row r="48" spans="1:19" ht="15.6" x14ac:dyDescent="0.3">
      <c r="A48">
        <f t="shared" si="4"/>
        <v>1</v>
      </c>
      <c r="B48" s="114"/>
      <c r="C48" s="37" t="s">
        <v>105</v>
      </c>
      <c r="D48" s="37" t="s">
        <v>119</v>
      </c>
      <c r="E48" s="10"/>
      <c r="F48" s="65"/>
      <c r="G48" s="108">
        <v>213.46601692499999</v>
      </c>
      <c r="H48" s="8">
        <f t="shared" si="0"/>
        <v>0</v>
      </c>
      <c r="I48" s="95">
        <v>2.6</v>
      </c>
      <c r="J48" s="23">
        <f t="shared" si="19"/>
        <v>0</v>
      </c>
      <c r="K48" s="7">
        <v>10</v>
      </c>
      <c r="L48" s="23">
        <f t="shared" si="20"/>
        <v>0</v>
      </c>
      <c r="M48" s="9">
        <f>L48*Data!$D$13</f>
        <v>0</v>
      </c>
      <c r="N48" s="8">
        <f t="shared" si="21"/>
        <v>0</v>
      </c>
      <c r="O48" s="66"/>
      <c r="P48" s="109"/>
      <c r="Q48" s="103">
        <v>95.41</v>
      </c>
      <c r="S48" s="107">
        <f t="shared" si="22"/>
        <v>101.13460000000001</v>
      </c>
    </row>
    <row r="49" spans="1:19" ht="15.6" x14ac:dyDescent="0.3">
      <c r="A49">
        <f t="shared" si="4"/>
        <v>1</v>
      </c>
      <c r="B49" s="114"/>
      <c r="C49" s="37" t="s">
        <v>106</v>
      </c>
      <c r="D49" s="37" t="s">
        <v>120</v>
      </c>
      <c r="E49" s="10"/>
      <c r="F49" s="65"/>
      <c r="G49" s="108">
        <v>220.98313298250005</v>
      </c>
      <c r="H49" s="8">
        <f t="shared" si="0"/>
        <v>0</v>
      </c>
      <c r="I49" s="96">
        <v>2.6</v>
      </c>
      <c r="J49" s="23">
        <f t="shared" si="19"/>
        <v>0</v>
      </c>
      <c r="K49" s="7">
        <v>10</v>
      </c>
      <c r="L49" s="23">
        <f t="shared" si="20"/>
        <v>0</v>
      </c>
      <c r="M49" s="9">
        <f>L49*Data!$D$13</f>
        <v>0</v>
      </c>
      <c r="N49" s="8">
        <f t="shared" si="21"/>
        <v>0</v>
      </c>
      <c r="O49" s="66"/>
      <c r="P49" s="109"/>
      <c r="Q49" s="103">
        <v>98.76</v>
      </c>
      <c r="S49" s="107">
        <f t="shared" si="22"/>
        <v>104.68560000000001</v>
      </c>
    </row>
    <row r="50" spans="1:19" ht="15.6" x14ac:dyDescent="0.3">
      <c r="A50">
        <f t="shared" si="4"/>
        <v>1</v>
      </c>
      <c r="B50" s="114"/>
      <c r="C50" s="37" t="s">
        <v>107</v>
      </c>
      <c r="D50" s="37" t="s">
        <v>121</v>
      </c>
      <c r="E50" s="10"/>
      <c r="F50" s="65"/>
      <c r="G50" s="108">
        <v>235.94206844250002</v>
      </c>
      <c r="H50" s="8">
        <f t="shared" si="0"/>
        <v>0</v>
      </c>
      <c r="I50" s="96">
        <v>2.5</v>
      </c>
      <c r="J50" s="23">
        <f t="shared" si="19"/>
        <v>0</v>
      </c>
      <c r="K50" s="7">
        <v>10</v>
      </c>
      <c r="L50" s="23">
        <f t="shared" si="20"/>
        <v>0</v>
      </c>
      <c r="M50" s="9">
        <f>L50*Data!$D$13</f>
        <v>0</v>
      </c>
      <c r="N50" s="8">
        <f t="shared" si="21"/>
        <v>0</v>
      </c>
      <c r="O50" s="66"/>
      <c r="P50" s="109"/>
      <c r="Q50" s="103">
        <v>105.45</v>
      </c>
      <c r="S50" s="107">
        <f t="shared" si="22"/>
        <v>111.77700000000002</v>
      </c>
    </row>
    <row r="51" spans="1:19" ht="15.6" x14ac:dyDescent="0.3">
      <c r="A51">
        <f t="shared" si="4"/>
        <v>1</v>
      </c>
      <c r="B51" s="114"/>
      <c r="C51" s="37" t="s">
        <v>108</v>
      </c>
      <c r="D51" s="37" t="s">
        <v>122</v>
      </c>
      <c r="E51" s="10"/>
      <c r="F51" s="65"/>
      <c r="G51" s="108">
        <v>172.40166666666673</v>
      </c>
      <c r="H51" s="8">
        <f t="shared" si="0"/>
        <v>0</v>
      </c>
      <c r="I51" s="96">
        <v>3</v>
      </c>
      <c r="J51" s="23">
        <f t="shared" si="19"/>
        <v>0</v>
      </c>
      <c r="K51" s="7">
        <v>10</v>
      </c>
      <c r="L51" s="23">
        <f t="shared" si="20"/>
        <v>0</v>
      </c>
      <c r="M51" s="9">
        <f>L51*Data!$D$13</f>
        <v>0</v>
      </c>
      <c r="N51" s="8">
        <f t="shared" si="21"/>
        <v>0</v>
      </c>
      <c r="O51" s="66"/>
      <c r="P51" s="109"/>
      <c r="Q51" s="103">
        <v>61.94</v>
      </c>
      <c r="S51" s="107">
        <f t="shared" si="22"/>
        <v>65.656400000000005</v>
      </c>
    </row>
    <row r="52" spans="1:19" ht="15.6" x14ac:dyDescent="0.3">
      <c r="A52">
        <f t="shared" si="4"/>
        <v>1</v>
      </c>
      <c r="B52" s="114"/>
      <c r="C52" s="37" t="s">
        <v>109</v>
      </c>
      <c r="D52" s="37" t="s">
        <v>123</v>
      </c>
      <c r="E52" s="10"/>
      <c r="F52" s="65"/>
      <c r="G52" s="108">
        <v>389.52214575749997</v>
      </c>
      <c r="H52" s="8">
        <f t="shared" si="0"/>
        <v>0</v>
      </c>
      <c r="I52" s="96">
        <v>4.5</v>
      </c>
      <c r="J52" s="23">
        <f t="shared" si="19"/>
        <v>0</v>
      </c>
      <c r="K52" s="7">
        <v>10</v>
      </c>
      <c r="L52" s="23">
        <f t="shared" si="20"/>
        <v>0</v>
      </c>
      <c r="M52" s="9">
        <f>L52*Data!$D$13</f>
        <v>0</v>
      </c>
      <c r="N52" s="8">
        <f t="shared" si="21"/>
        <v>0</v>
      </c>
      <c r="O52" s="66"/>
      <c r="P52" s="109"/>
      <c r="Q52" s="103">
        <v>174.09</v>
      </c>
      <c r="S52" s="107">
        <f t="shared" si="22"/>
        <v>184.53540000000001</v>
      </c>
    </row>
    <row r="53" spans="1:19" ht="15.6" x14ac:dyDescent="0.3">
      <c r="B53" s="68"/>
      <c r="C53" s="65"/>
      <c r="D53" s="37"/>
      <c r="E53" s="89"/>
      <c r="F53" s="65"/>
      <c r="G53" s="22"/>
      <c r="H53" s="8"/>
      <c r="I53" s="38"/>
      <c r="J53" s="23"/>
      <c r="K53" s="7"/>
      <c r="L53" s="23"/>
      <c r="M53" s="9"/>
      <c r="N53" s="8"/>
      <c r="P53" s="109"/>
      <c r="Q53" s="104"/>
      <c r="S53" s="107"/>
    </row>
    <row r="54" spans="1:19" ht="15.6" x14ac:dyDescent="0.3">
      <c r="A54">
        <f>IF(E54&gt;0,A52+1,A52)</f>
        <v>1</v>
      </c>
      <c r="B54" s="68"/>
      <c r="C54" s="37" t="s">
        <v>309</v>
      </c>
      <c r="D54" s="37" t="s">
        <v>308</v>
      </c>
      <c r="E54" s="10"/>
      <c r="F54" s="65"/>
      <c r="G54" s="108">
        <v>529.79504499999996</v>
      </c>
      <c r="H54" s="8">
        <f t="shared" si="0"/>
        <v>0</v>
      </c>
      <c r="I54" s="90">
        <v>5.3</v>
      </c>
      <c r="J54" s="23">
        <f t="shared" ref="J54:J58" si="23">I54*E54</f>
        <v>0</v>
      </c>
      <c r="K54" s="7">
        <v>15</v>
      </c>
      <c r="L54" s="23">
        <f t="shared" ref="L54:L58" si="24">(K54*E54)/60</f>
        <v>0</v>
      </c>
      <c r="M54" s="9">
        <f>L54*Data!$D$13</f>
        <v>0</v>
      </c>
      <c r="N54" s="8">
        <f t="shared" ref="N54:N58" si="25">M54+H54</f>
        <v>0</v>
      </c>
      <c r="P54" s="109"/>
      <c r="Q54" s="105">
        <v>295.83999999999997</v>
      </c>
      <c r="S54" s="107">
        <f>SUM(Q54*1.06)</f>
        <v>313.59039999999999</v>
      </c>
    </row>
    <row r="55" spans="1:19" ht="15.6" x14ac:dyDescent="0.3">
      <c r="A55">
        <f>IF(E55&gt;0,A54+1,A54)</f>
        <v>1</v>
      </c>
      <c r="B55" s="113"/>
      <c r="C55" s="37" t="s">
        <v>124</v>
      </c>
      <c r="D55" s="37" t="s">
        <v>128</v>
      </c>
      <c r="E55" s="10"/>
      <c r="F55" s="65"/>
      <c r="G55" s="108">
        <v>608.021075</v>
      </c>
      <c r="H55" s="8">
        <f t="shared" si="0"/>
        <v>0</v>
      </c>
      <c r="I55" s="90">
        <v>5.3</v>
      </c>
      <c r="J55" s="23">
        <f t="shared" si="23"/>
        <v>0</v>
      </c>
      <c r="K55" s="7">
        <v>15</v>
      </c>
      <c r="L55" s="23">
        <f t="shared" si="24"/>
        <v>0</v>
      </c>
      <c r="M55" s="9">
        <f>L55*Data!$D$13</f>
        <v>0</v>
      </c>
      <c r="N55" s="8">
        <f t="shared" si="25"/>
        <v>0</v>
      </c>
      <c r="O55" s="66"/>
      <c r="P55" s="109"/>
      <c r="Q55" s="105">
        <v>257.77999999999997</v>
      </c>
      <c r="S55" s="107">
        <f t="shared" ref="S55:S58" si="26">SUM(Q55*1.06)</f>
        <v>273.24680000000001</v>
      </c>
    </row>
    <row r="56" spans="1:19" ht="15.6" x14ac:dyDescent="0.3">
      <c r="A56">
        <f t="shared" ref="A56:A64" si="27">IF(E56&gt;0,A55+1,A55)</f>
        <v>1</v>
      </c>
      <c r="B56" s="113"/>
      <c r="C56" s="37" t="s">
        <v>125</v>
      </c>
      <c r="D56" s="37" t="s">
        <v>129</v>
      </c>
      <c r="E56" s="10"/>
      <c r="F56" s="65"/>
      <c r="G56" s="108">
        <v>708.70466630250007</v>
      </c>
      <c r="H56" s="8">
        <f t="shared" ref="H56:H206" si="28">G56*E56</f>
        <v>0</v>
      </c>
      <c r="I56" s="90">
        <v>7.4</v>
      </c>
      <c r="J56" s="23">
        <f t="shared" si="23"/>
        <v>0</v>
      </c>
      <c r="K56" s="7">
        <v>20</v>
      </c>
      <c r="L56" s="23">
        <f t="shared" si="24"/>
        <v>0</v>
      </c>
      <c r="M56" s="9">
        <f>L56*Data!$D$13</f>
        <v>0</v>
      </c>
      <c r="N56" s="8">
        <f t="shared" si="25"/>
        <v>0</v>
      </c>
      <c r="O56" s="66"/>
      <c r="P56" s="109"/>
      <c r="Q56" s="105">
        <v>344.83</v>
      </c>
      <c r="S56" s="107">
        <f t="shared" si="26"/>
        <v>365.51979999999998</v>
      </c>
    </row>
    <row r="57" spans="1:19" ht="15.6" x14ac:dyDescent="0.3">
      <c r="A57">
        <f t="shared" si="27"/>
        <v>1</v>
      </c>
      <c r="B57" s="113"/>
      <c r="C57" s="37" t="s">
        <v>126</v>
      </c>
      <c r="D57" s="37" t="s">
        <v>130</v>
      </c>
      <c r="E57" s="10"/>
      <c r="F57" s="65"/>
      <c r="G57" s="108">
        <v>1224.7377419024999</v>
      </c>
      <c r="H57" s="8">
        <f t="shared" si="28"/>
        <v>0</v>
      </c>
      <c r="I57" s="90">
        <v>9.6</v>
      </c>
      <c r="J57" s="23">
        <f t="shared" si="23"/>
        <v>0</v>
      </c>
      <c r="K57" s="7">
        <v>20</v>
      </c>
      <c r="L57" s="23">
        <f t="shared" si="24"/>
        <v>0</v>
      </c>
      <c r="M57" s="9">
        <f>L57*Data!$D$13</f>
        <v>0</v>
      </c>
      <c r="N57" s="8">
        <f t="shared" si="25"/>
        <v>0</v>
      </c>
      <c r="O57" s="66"/>
      <c r="P57" s="109"/>
      <c r="Q57" s="105">
        <v>595.91</v>
      </c>
      <c r="S57" s="107">
        <f t="shared" si="26"/>
        <v>631.66459999999995</v>
      </c>
    </row>
    <row r="58" spans="1:19" ht="15.6" x14ac:dyDescent="0.3">
      <c r="A58">
        <f t="shared" si="27"/>
        <v>1</v>
      </c>
      <c r="B58" s="113"/>
      <c r="C58" s="37" t="s">
        <v>127</v>
      </c>
      <c r="D58" s="37" t="s">
        <v>131</v>
      </c>
      <c r="E58" s="10"/>
      <c r="F58" s="65"/>
      <c r="G58" s="108">
        <v>1408.2231406950002</v>
      </c>
      <c r="H58" s="8">
        <f t="shared" si="28"/>
        <v>0</v>
      </c>
      <c r="I58" s="90">
        <v>16.2</v>
      </c>
      <c r="J58" s="23">
        <f t="shared" si="23"/>
        <v>0</v>
      </c>
      <c r="K58" s="7">
        <v>20</v>
      </c>
      <c r="L58" s="23">
        <f t="shared" si="24"/>
        <v>0</v>
      </c>
      <c r="M58" s="9">
        <f>L58*Data!$D$13</f>
        <v>0</v>
      </c>
      <c r="N58" s="8">
        <f t="shared" si="25"/>
        <v>0</v>
      </c>
      <c r="O58" s="66"/>
      <c r="P58" s="109"/>
      <c r="Q58" s="105">
        <v>685.19</v>
      </c>
      <c r="S58" s="107">
        <f t="shared" si="26"/>
        <v>726.30140000000006</v>
      </c>
    </row>
    <row r="59" spans="1:19" ht="15.6" x14ac:dyDescent="0.3">
      <c r="B59" s="67"/>
      <c r="C59" s="37"/>
      <c r="D59" s="37"/>
      <c r="E59" s="89"/>
      <c r="F59" s="65"/>
      <c r="G59" s="108"/>
      <c r="H59" s="8"/>
      <c r="I59" s="90"/>
      <c r="J59" s="23"/>
      <c r="K59" s="7"/>
      <c r="L59" s="23"/>
      <c r="M59" s="9"/>
      <c r="N59" s="8"/>
      <c r="O59" s="66"/>
      <c r="P59" s="109"/>
      <c r="Q59" s="105"/>
      <c r="S59" s="107"/>
    </row>
    <row r="60" spans="1:19" ht="15.6" x14ac:dyDescent="0.3">
      <c r="A60">
        <f>IF(E60&gt;0,A58+1,A58)</f>
        <v>1</v>
      </c>
      <c r="B60" s="67"/>
      <c r="C60" s="37" t="s">
        <v>398</v>
      </c>
      <c r="D60" s="37" t="s">
        <v>403</v>
      </c>
      <c r="E60" s="10"/>
      <c r="F60" s="65"/>
      <c r="G60" s="108">
        <v>1508.1292524375001</v>
      </c>
      <c r="H60" s="8">
        <f t="shared" si="28"/>
        <v>0</v>
      </c>
      <c r="I60" s="90">
        <v>5.3</v>
      </c>
      <c r="J60" s="23">
        <f t="shared" ref="J60:J64" si="29">I60*E60</f>
        <v>0</v>
      </c>
      <c r="K60" s="7">
        <v>15</v>
      </c>
      <c r="L60" s="23">
        <f t="shared" ref="L60:L64" si="30">(K60*E60)/60</f>
        <v>0</v>
      </c>
      <c r="M60" s="9">
        <f>L60*Data!$D$13</f>
        <v>0</v>
      </c>
      <c r="N60" s="8">
        <f t="shared" ref="N60:N64" si="31">M60+H60</f>
        <v>0</v>
      </c>
      <c r="O60" s="66"/>
      <c r="P60" s="109"/>
      <c r="Q60" s="105">
        <v>733.8</v>
      </c>
      <c r="S60" s="107">
        <f>SUM(Q60*1.06)</f>
        <v>777.82799999999997</v>
      </c>
    </row>
    <row r="61" spans="1:19" ht="15.6" x14ac:dyDescent="0.3">
      <c r="A61">
        <f t="shared" si="27"/>
        <v>1</v>
      </c>
      <c r="B61" s="67"/>
      <c r="C61" s="37" t="s">
        <v>399</v>
      </c>
      <c r="D61" s="37" t="s">
        <v>404</v>
      </c>
      <c r="E61" s="10"/>
      <c r="F61" s="65"/>
      <c r="G61" s="108">
        <v>1640.7517607775001</v>
      </c>
      <c r="H61" s="8">
        <f t="shared" si="28"/>
        <v>0</v>
      </c>
      <c r="I61" s="90">
        <v>5.3</v>
      </c>
      <c r="J61" s="23">
        <f t="shared" si="29"/>
        <v>0</v>
      </c>
      <c r="K61" s="7">
        <v>15</v>
      </c>
      <c r="L61" s="23">
        <f t="shared" si="30"/>
        <v>0</v>
      </c>
      <c r="M61" s="9">
        <f>L61*Data!$D$13</f>
        <v>0</v>
      </c>
      <c r="N61" s="8">
        <f t="shared" si="31"/>
        <v>0</v>
      </c>
      <c r="O61" s="66"/>
      <c r="P61" s="109"/>
      <c r="Q61" s="105">
        <v>798.33</v>
      </c>
      <c r="S61" s="107">
        <f t="shared" ref="S61:S64" si="32">SUM(Q61*1.06)</f>
        <v>846.22980000000007</v>
      </c>
    </row>
    <row r="62" spans="1:19" ht="15.6" x14ac:dyDescent="0.3">
      <c r="A62">
        <f t="shared" si="27"/>
        <v>1</v>
      </c>
      <c r="B62" s="67"/>
      <c r="C62" s="37" t="s">
        <v>400</v>
      </c>
      <c r="D62" s="37" t="s">
        <v>405</v>
      </c>
      <c r="E62" s="10"/>
      <c r="F62" s="65"/>
      <c r="G62" s="108">
        <v>1819.6691625000001</v>
      </c>
      <c r="H62" s="8">
        <f t="shared" si="28"/>
        <v>0</v>
      </c>
      <c r="I62" s="90">
        <v>7.4</v>
      </c>
      <c r="J62" s="23">
        <f t="shared" si="29"/>
        <v>0</v>
      </c>
      <c r="K62" s="7">
        <v>20</v>
      </c>
      <c r="L62" s="23">
        <f t="shared" si="30"/>
        <v>0</v>
      </c>
      <c r="M62" s="9">
        <f>L62*Data!$D$13</f>
        <v>0</v>
      </c>
      <c r="N62" s="8">
        <f t="shared" si="31"/>
        <v>0</v>
      </c>
      <c r="O62" s="66"/>
      <c r="P62" s="109"/>
      <c r="Q62" s="105">
        <v>885.39</v>
      </c>
      <c r="S62" s="107">
        <f t="shared" si="32"/>
        <v>938.51340000000005</v>
      </c>
    </row>
    <row r="63" spans="1:19" ht="15.6" x14ac:dyDescent="0.3">
      <c r="A63">
        <f t="shared" si="27"/>
        <v>1</v>
      </c>
      <c r="B63" s="67"/>
      <c r="C63" s="37" t="s">
        <v>402</v>
      </c>
      <c r="D63" s="37" t="s">
        <v>406</v>
      </c>
      <c r="E63" s="10"/>
      <c r="F63" s="65"/>
      <c r="G63" s="108">
        <v>2357.73905913</v>
      </c>
      <c r="H63" s="8">
        <f t="shared" si="28"/>
        <v>0</v>
      </c>
      <c r="I63" s="90">
        <v>9.6</v>
      </c>
      <c r="J63" s="23">
        <f t="shared" si="29"/>
        <v>0</v>
      </c>
      <c r="K63" s="7">
        <v>20</v>
      </c>
      <c r="L63" s="23">
        <f t="shared" si="30"/>
        <v>0</v>
      </c>
      <c r="M63" s="9">
        <f>L63*Data!$D$13</f>
        <v>0</v>
      </c>
      <c r="N63" s="8">
        <f t="shared" si="31"/>
        <v>0</v>
      </c>
      <c r="O63" s="66"/>
      <c r="P63" s="109"/>
      <c r="Q63" s="105">
        <v>1147.19</v>
      </c>
      <c r="S63" s="107">
        <f t="shared" si="32"/>
        <v>1216.0214000000001</v>
      </c>
    </row>
    <row r="64" spans="1:19" ht="15.6" x14ac:dyDescent="0.3">
      <c r="A64">
        <f t="shared" si="27"/>
        <v>1</v>
      </c>
      <c r="B64" s="67"/>
      <c r="C64" s="37" t="s">
        <v>401</v>
      </c>
      <c r="D64" s="37" t="s">
        <v>407</v>
      </c>
      <c r="E64" s="10"/>
      <c r="F64" s="65"/>
      <c r="G64" s="108">
        <v>3271.13768205</v>
      </c>
      <c r="H64" s="8">
        <f t="shared" si="28"/>
        <v>0</v>
      </c>
      <c r="I64" s="90">
        <v>16.2</v>
      </c>
      <c r="J64" s="23">
        <f t="shared" si="29"/>
        <v>0</v>
      </c>
      <c r="K64" s="7">
        <v>20</v>
      </c>
      <c r="L64" s="23">
        <f t="shared" si="30"/>
        <v>0</v>
      </c>
      <c r="M64" s="9">
        <f>L64*Data!$D$13</f>
        <v>0</v>
      </c>
      <c r="N64" s="8">
        <f t="shared" si="31"/>
        <v>0</v>
      </c>
      <c r="O64" s="66"/>
      <c r="P64" s="109"/>
      <c r="Q64" s="105">
        <v>1591.62</v>
      </c>
      <c r="S64" s="107">
        <f t="shared" si="32"/>
        <v>1687.1171999999999</v>
      </c>
    </row>
    <row r="65" spans="1:19" ht="15.6" x14ac:dyDescent="0.3">
      <c r="B65" s="67"/>
      <c r="C65" s="65"/>
      <c r="D65" s="37"/>
      <c r="E65" s="89"/>
      <c r="F65" s="65"/>
      <c r="G65" s="108"/>
      <c r="H65" s="8"/>
      <c r="I65" s="38"/>
      <c r="J65" s="23"/>
      <c r="K65" s="7"/>
      <c r="L65" s="23"/>
      <c r="M65" s="9"/>
      <c r="N65" s="8"/>
      <c r="P65" s="109"/>
      <c r="Q65" s="105"/>
      <c r="S65" s="107"/>
    </row>
    <row r="66" spans="1:19" ht="16.5" customHeight="1" x14ac:dyDescent="0.3">
      <c r="A66">
        <f>IF(E66&gt;0,A64+1,A64)</f>
        <v>1</v>
      </c>
      <c r="B66" s="113"/>
      <c r="C66" s="37" t="s">
        <v>345</v>
      </c>
      <c r="D66" s="37" t="s">
        <v>138</v>
      </c>
      <c r="E66" s="10"/>
      <c r="F66" s="26"/>
      <c r="G66" s="108">
        <v>195.01833645000002</v>
      </c>
      <c r="H66" s="8">
        <f t="shared" si="28"/>
        <v>0</v>
      </c>
      <c r="I66" s="90">
        <v>1.8</v>
      </c>
      <c r="J66" s="23">
        <f t="shared" ref="J66:J100" si="33">I66*E66</f>
        <v>0</v>
      </c>
      <c r="K66" s="7">
        <v>20</v>
      </c>
      <c r="L66" s="23">
        <f t="shared" ref="L66:L100" si="34">(K66*E66)/60</f>
        <v>0</v>
      </c>
      <c r="M66" s="9">
        <f>L66*Data!$D$13</f>
        <v>0</v>
      </c>
      <c r="N66" s="8">
        <f t="shared" ref="N66:N100" si="35">M66+H66</f>
        <v>0</v>
      </c>
      <c r="P66" s="109"/>
      <c r="Q66" s="105">
        <v>87.16</v>
      </c>
      <c r="S66" s="107">
        <f>SUM(Q66*1.06)</f>
        <v>92.389600000000002</v>
      </c>
    </row>
    <row r="67" spans="1:19" ht="16.5" customHeight="1" x14ac:dyDescent="0.3">
      <c r="A67">
        <f t="shared" si="4"/>
        <v>1</v>
      </c>
      <c r="B67" s="113"/>
      <c r="C67" s="37" t="s">
        <v>346</v>
      </c>
      <c r="D67" s="37" t="s">
        <v>139</v>
      </c>
      <c r="E67" s="10"/>
      <c r="F67" s="26"/>
      <c r="G67" s="108">
        <v>239.02923129750005</v>
      </c>
      <c r="H67" s="8">
        <f t="shared" si="28"/>
        <v>0</v>
      </c>
      <c r="I67" s="90">
        <v>2.7</v>
      </c>
      <c r="J67" s="23">
        <f t="shared" si="33"/>
        <v>0</v>
      </c>
      <c r="K67" s="7">
        <v>20</v>
      </c>
      <c r="L67" s="23">
        <f t="shared" si="34"/>
        <v>0</v>
      </c>
      <c r="M67" s="9">
        <f>L67*Data!$D$13</f>
        <v>0</v>
      </c>
      <c r="N67" s="8">
        <f t="shared" si="35"/>
        <v>0</v>
      </c>
      <c r="P67" s="109"/>
      <c r="Q67" s="105">
        <v>106.83</v>
      </c>
      <c r="S67" s="107">
        <f t="shared" ref="S67:S73" si="36">SUM(Q67*1.06)</f>
        <v>113.2398</v>
      </c>
    </row>
    <row r="68" spans="1:19" ht="16.5" customHeight="1" x14ac:dyDescent="0.3">
      <c r="A68">
        <f t="shared" si="4"/>
        <v>1</v>
      </c>
      <c r="B68" s="113"/>
      <c r="C68" s="37" t="s">
        <v>132</v>
      </c>
      <c r="D68" s="37" t="s">
        <v>140</v>
      </c>
      <c r="E68" s="10"/>
      <c r="F68" s="26"/>
      <c r="G68" s="108">
        <v>202.221716445</v>
      </c>
      <c r="H68" s="8">
        <f t="shared" si="28"/>
        <v>0</v>
      </c>
      <c r="I68" s="90">
        <v>2.5</v>
      </c>
      <c r="J68" s="23">
        <f t="shared" si="33"/>
        <v>0</v>
      </c>
      <c r="K68" s="7">
        <v>20</v>
      </c>
      <c r="L68" s="23">
        <f t="shared" si="34"/>
        <v>0</v>
      </c>
      <c r="M68" s="9">
        <f>L68*Data!$D$13</f>
        <v>0</v>
      </c>
      <c r="N68" s="8">
        <f t="shared" si="35"/>
        <v>0</v>
      </c>
      <c r="P68" s="109"/>
      <c r="Q68" s="105">
        <v>90.39</v>
      </c>
      <c r="S68" s="107">
        <f t="shared" si="36"/>
        <v>95.813400000000001</v>
      </c>
    </row>
    <row r="69" spans="1:19" ht="16.5" customHeight="1" x14ac:dyDescent="0.3">
      <c r="A69">
        <f t="shared" si="4"/>
        <v>1</v>
      </c>
      <c r="B69" s="113"/>
      <c r="C69" s="37" t="s">
        <v>133</v>
      </c>
      <c r="D69" s="37" t="s">
        <v>141</v>
      </c>
      <c r="E69" s="10"/>
      <c r="F69" s="26"/>
      <c r="G69" s="108">
        <v>516.83623992000003</v>
      </c>
      <c r="H69" s="8">
        <f t="shared" si="28"/>
        <v>0</v>
      </c>
      <c r="I69" s="90">
        <v>6</v>
      </c>
      <c r="J69" s="23">
        <f t="shared" si="33"/>
        <v>0</v>
      </c>
      <c r="K69" s="7">
        <v>20</v>
      </c>
      <c r="L69" s="23">
        <f t="shared" si="34"/>
        <v>0</v>
      </c>
      <c r="M69" s="9">
        <f>L69*Data!$D$13</f>
        <v>0</v>
      </c>
      <c r="N69" s="8">
        <f t="shared" si="35"/>
        <v>0</v>
      </c>
      <c r="P69" s="109"/>
      <c r="Q69" s="105">
        <v>231</v>
      </c>
      <c r="S69" s="107">
        <f t="shared" si="36"/>
        <v>244.86</v>
      </c>
    </row>
    <row r="70" spans="1:19" ht="16.5" customHeight="1" x14ac:dyDescent="0.3">
      <c r="A70">
        <f t="shared" si="4"/>
        <v>1</v>
      </c>
      <c r="B70" s="113"/>
      <c r="C70" s="37" t="s">
        <v>134</v>
      </c>
      <c r="D70" s="37" t="s">
        <v>142</v>
      </c>
      <c r="E70" s="10"/>
      <c r="F70" s="26"/>
      <c r="G70" s="108">
        <v>468.14440302000008</v>
      </c>
      <c r="H70" s="8">
        <f t="shared" si="28"/>
        <v>0</v>
      </c>
      <c r="I70" s="90">
        <v>6.7</v>
      </c>
      <c r="J70" s="23">
        <f t="shared" si="33"/>
        <v>0</v>
      </c>
      <c r="K70" s="7">
        <v>20</v>
      </c>
      <c r="L70" s="23">
        <f t="shared" si="34"/>
        <v>0</v>
      </c>
      <c r="M70" s="9">
        <f>L70*Data!$D$13</f>
        <v>0</v>
      </c>
      <c r="N70" s="8">
        <f t="shared" si="35"/>
        <v>0</v>
      </c>
      <c r="P70" s="109"/>
      <c r="Q70" s="105">
        <v>209.24</v>
      </c>
      <c r="S70" s="107">
        <f t="shared" si="36"/>
        <v>221.79440000000002</v>
      </c>
    </row>
    <row r="71" spans="1:19" ht="16.5" customHeight="1" x14ac:dyDescent="0.3">
      <c r="A71">
        <f t="shared" si="4"/>
        <v>1</v>
      </c>
      <c r="B71" s="113"/>
      <c r="C71" s="37" t="s">
        <v>135</v>
      </c>
      <c r="D71" s="37" t="s">
        <v>143</v>
      </c>
      <c r="E71" s="10"/>
      <c r="F71" s="26"/>
      <c r="G71" s="108">
        <v>815.04864204750015</v>
      </c>
      <c r="H71" s="8">
        <f t="shared" si="28"/>
        <v>0</v>
      </c>
      <c r="I71" s="90">
        <v>22</v>
      </c>
      <c r="J71" s="23">
        <f t="shared" si="33"/>
        <v>0</v>
      </c>
      <c r="K71" s="7">
        <v>20</v>
      </c>
      <c r="L71" s="23">
        <f t="shared" si="34"/>
        <v>0</v>
      </c>
      <c r="M71" s="9">
        <f>L71*Data!$D$13</f>
        <v>0</v>
      </c>
      <c r="N71" s="8">
        <f t="shared" si="35"/>
        <v>0</v>
      </c>
      <c r="P71" s="109"/>
      <c r="Q71" s="105">
        <v>364.28</v>
      </c>
      <c r="S71" s="107">
        <f t="shared" si="36"/>
        <v>386.13679999999999</v>
      </c>
    </row>
    <row r="72" spans="1:19" ht="16.5" customHeight="1" x14ac:dyDescent="0.3">
      <c r="A72">
        <f t="shared" si="4"/>
        <v>1</v>
      </c>
      <c r="B72" s="113"/>
      <c r="C72" s="37" t="s">
        <v>136</v>
      </c>
      <c r="D72" s="37" t="s">
        <v>144</v>
      </c>
      <c r="E72" s="10"/>
      <c r="F72" s="26"/>
      <c r="G72" s="108">
        <v>837.08546307750009</v>
      </c>
      <c r="H72" s="8">
        <f t="shared" si="28"/>
        <v>0</v>
      </c>
      <c r="I72" s="90">
        <v>23</v>
      </c>
      <c r="J72" s="23">
        <f t="shared" si="33"/>
        <v>0</v>
      </c>
      <c r="K72" s="7">
        <v>20</v>
      </c>
      <c r="L72" s="23">
        <f t="shared" si="34"/>
        <v>0</v>
      </c>
      <c r="M72" s="9">
        <f>L72*Data!$D$13</f>
        <v>0</v>
      </c>
      <c r="N72" s="8">
        <f t="shared" si="35"/>
        <v>0</v>
      </c>
      <c r="P72" s="109"/>
      <c r="Q72" s="105">
        <v>366.52</v>
      </c>
      <c r="S72" s="107">
        <f t="shared" si="36"/>
        <v>388.51119999999997</v>
      </c>
    </row>
    <row r="73" spans="1:19" ht="16.5" customHeight="1" x14ac:dyDescent="0.3">
      <c r="A73">
        <f t="shared" si="4"/>
        <v>1</v>
      </c>
      <c r="B73" s="113"/>
      <c r="C73" s="37" t="s">
        <v>137</v>
      </c>
      <c r="D73" s="37" t="s">
        <v>145</v>
      </c>
      <c r="E73" s="10"/>
      <c r="F73" s="26"/>
      <c r="G73" s="108">
        <v>1041.7417713675</v>
      </c>
      <c r="H73" s="8">
        <f t="shared" si="28"/>
        <v>0</v>
      </c>
      <c r="I73" s="90">
        <v>25</v>
      </c>
      <c r="J73" s="23">
        <f t="shared" si="33"/>
        <v>0</v>
      </c>
      <c r="K73" s="7">
        <v>20</v>
      </c>
      <c r="L73" s="23">
        <f t="shared" si="34"/>
        <v>0</v>
      </c>
      <c r="M73" s="9">
        <f>L73*Data!$D$13</f>
        <v>0</v>
      </c>
      <c r="N73" s="8">
        <f t="shared" si="35"/>
        <v>0</v>
      </c>
      <c r="P73" s="109"/>
      <c r="Q73" s="105">
        <v>465.6</v>
      </c>
      <c r="S73" s="107">
        <f t="shared" si="36"/>
        <v>493.53600000000006</v>
      </c>
    </row>
    <row r="74" spans="1:19" ht="16.5" customHeight="1" x14ac:dyDescent="0.3">
      <c r="B74" s="67"/>
      <c r="C74" s="65"/>
      <c r="D74" s="65"/>
      <c r="E74" s="89"/>
      <c r="F74" s="26"/>
      <c r="G74" s="108"/>
      <c r="H74" s="8"/>
      <c r="I74" s="38"/>
      <c r="J74" s="23"/>
      <c r="K74" s="7"/>
      <c r="L74" s="23"/>
      <c r="M74" s="9"/>
      <c r="N74" s="8"/>
      <c r="P74" s="109"/>
      <c r="Q74" s="104"/>
      <c r="S74" s="107"/>
    </row>
    <row r="75" spans="1:19" ht="16.5" customHeight="1" x14ac:dyDescent="0.3">
      <c r="A75">
        <f>IF(E75&gt;0,A73+1,A73)</f>
        <v>1</v>
      </c>
      <c r="B75" s="113"/>
      <c r="C75" s="92" t="s">
        <v>343</v>
      </c>
      <c r="D75" s="92" t="s">
        <v>154</v>
      </c>
      <c r="E75" s="10"/>
      <c r="F75" s="26"/>
      <c r="G75" s="108">
        <v>136.33714332000002</v>
      </c>
      <c r="H75" s="8">
        <f t="shared" si="28"/>
        <v>0</v>
      </c>
      <c r="I75" s="90">
        <v>2.4</v>
      </c>
      <c r="J75" s="23">
        <f t="shared" si="33"/>
        <v>0</v>
      </c>
      <c r="K75" s="7">
        <v>5</v>
      </c>
      <c r="L75" s="23">
        <f t="shared" si="34"/>
        <v>0</v>
      </c>
      <c r="M75" s="9">
        <f>L75*Data!$D$13</f>
        <v>0</v>
      </c>
      <c r="N75" s="8">
        <f t="shared" si="35"/>
        <v>0</v>
      </c>
      <c r="P75" s="109"/>
      <c r="Q75" s="103">
        <v>60.93</v>
      </c>
      <c r="S75" s="107">
        <f>SUM(Q75*1.06)</f>
        <v>64.585800000000006</v>
      </c>
    </row>
    <row r="76" spans="1:19" ht="16.5" customHeight="1" x14ac:dyDescent="0.3">
      <c r="A76">
        <f t="shared" si="4"/>
        <v>1</v>
      </c>
      <c r="B76" s="113"/>
      <c r="C76" s="92" t="s">
        <v>344</v>
      </c>
      <c r="D76" s="92" t="s">
        <v>155</v>
      </c>
      <c r="E76" s="10"/>
      <c r="F76" s="26"/>
      <c r="G76" s="108">
        <v>165.5145971325</v>
      </c>
      <c r="H76" s="8">
        <f t="shared" si="28"/>
        <v>0</v>
      </c>
      <c r="I76" s="90">
        <v>2</v>
      </c>
      <c r="J76" s="23">
        <f t="shared" si="33"/>
        <v>0</v>
      </c>
      <c r="K76" s="7">
        <v>5</v>
      </c>
      <c r="L76" s="23">
        <f t="shared" si="34"/>
        <v>0</v>
      </c>
      <c r="M76" s="9">
        <f>L76*Data!$D$13</f>
        <v>0</v>
      </c>
      <c r="N76" s="8">
        <f t="shared" si="35"/>
        <v>0</v>
      </c>
      <c r="P76" s="109"/>
      <c r="Q76" s="103">
        <v>73.98</v>
      </c>
      <c r="S76" s="107">
        <f t="shared" ref="S76:S84" si="37">SUM(Q76*1.06)</f>
        <v>78.418800000000005</v>
      </c>
    </row>
    <row r="77" spans="1:19" ht="16.5" customHeight="1" x14ac:dyDescent="0.3">
      <c r="A77">
        <f t="shared" si="4"/>
        <v>1</v>
      </c>
      <c r="B77" s="113"/>
      <c r="C77" s="93" t="s">
        <v>146</v>
      </c>
      <c r="D77" s="93" t="s">
        <v>156</v>
      </c>
      <c r="E77" s="10"/>
      <c r="F77" s="26"/>
      <c r="G77" s="108">
        <v>138.58349352750002</v>
      </c>
      <c r="H77" s="8">
        <f t="shared" si="28"/>
        <v>0</v>
      </c>
      <c r="I77" s="98">
        <v>3</v>
      </c>
      <c r="J77" s="23">
        <f t="shared" si="33"/>
        <v>0</v>
      </c>
      <c r="K77" s="7">
        <v>5</v>
      </c>
      <c r="L77" s="23">
        <f t="shared" si="34"/>
        <v>0</v>
      </c>
      <c r="M77" s="9">
        <f>L77*Data!$D$13</f>
        <v>0</v>
      </c>
      <c r="N77" s="8">
        <f t="shared" si="35"/>
        <v>0</v>
      </c>
      <c r="P77" s="109"/>
      <c r="Q77" s="103">
        <v>61.94</v>
      </c>
      <c r="S77" s="107">
        <f t="shared" si="37"/>
        <v>65.656400000000005</v>
      </c>
    </row>
    <row r="78" spans="1:19" ht="16.5" customHeight="1" x14ac:dyDescent="0.3">
      <c r="A78">
        <f t="shared" si="4"/>
        <v>1</v>
      </c>
      <c r="B78" s="113"/>
      <c r="C78" s="93" t="s">
        <v>147</v>
      </c>
      <c r="D78" s="93" t="s">
        <v>157</v>
      </c>
      <c r="E78" s="10"/>
      <c r="F78" s="26"/>
      <c r="G78" s="108">
        <v>190.98996540749999</v>
      </c>
      <c r="H78" s="8">
        <f t="shared" si="28"/>
        <v>0</v>
      </c>
      <c r="I78" s="98">
        <v>2</v>
      </c>
      <c r="J78" s="23">
        <f t="shared" si="33"/>
        <v>0</v>
      </c>
      <c r="K78" s="7">
        <v>5</v>
      </c>
      <c r="L78" s="23">
        <f t="shared" si="34"/>
        <v>0</v>
      </c>
      <c r="M78" s="9">
        <f>L78*Data!$D$13</f>
        <v>0</v>
      </c>
      <c r="N78" s="8">
        <f t="shared" si="35"/>
        <v>0</v>
      </c>
      <c r="P78" s="109"/>
      <c r="Q78" s="103">
        <v>85.36</v>
      </c>
      <c r="S78" s="107">
        <f t="shared" si="37"/>
        <v>90.4816</v>
      </c>
    </row>
    <row r="79" spans="1:19" ht="16.5" customHeight="1" x14ac:dyDescent="0.3">
      <c r="A79">
        <f t="shared" si="4"/>
        <v>1</v>
      </c>
      <c r="B79" s="113"/>
      <c r="C79" s="92" t="s">
        <v>148</v>
      </c>
      <c r="D79" s="92" t="s">
        <v>158</v>
      </c>
      <c r="E79" s="10"/>
      <c r="F79" s="26"/>
      <c r="G79" s="108">
        <v>198.49453202250001</v>
      </c>
      <c r="H79" s="8">
        <f t="shared" si="28"/>
        <v>0</v>
      </c>
      <c r="I79" s="90">
        <v>5.2</v>
      </c>
      <c r="J79" s="23">
        <f t="shared" si="33"/>
        <v>0</v>
      </c>
      <c r="K79" s="7">
        <v>5</v>
      </c>
      <c r="L79" s="23">
        <f t="shared" si="34"/>
        <v>0</v>
      </c>
      <c r="M79" s="9">
        <f>L79*Data!$D$13</f>
        <v>0</v>
      </c>
      <c r="N79" s="8">
        <f t="shared" si="35"/>
        <v>0</v>
      </c>
      <c r="P79" s="109"/>
      <c r="Q79" s="103">
        <v>88.72</v>
      </c>
      <c r="S79" s="107">
        <f t="shared" si="37"/>
        <v>94.043199999999999</v>
      </c>
    </row>
    <row r="80" spans="1:19" ht="16.5" customHeight="1" x14ac:dyDescent="0.3">
      <c r="A80">
        <f t="shared" si="4"/>
        <v>1</v>
      </c>
      <c r="B80" s="113"/>
      <c r="C80" s="92" t="s">
        <v>149</v>
      </c>
      <c r="D80" s="92" t="s">
        <v>159</v>
      </c>
      <c r="E80" s="10"/>
      <c r="F80" s="26"/>
      <c r="G80" s="108">
        <v>299.60539024500008</v>
      </c>
      <c r="H80" s="8">
        <f t="shared" si="28"/>
        <v>0</v>
      </c>
      <c r="I80" s="90">
        <v>3</v>
      </c>
      <c r="J80" s="23">
        <f t="shared" si="33"/>
        <v>0</v>
      </c>
      <c r="K80" s="7">
        <v>5</v>
      </c>
      <c r="L80" s="23">
        <f t="shared" si="34"/>
        <v>0</v>
      </c>
      <c r="M80" s="9">
        <f>L80*Data!$D$13</f>
        <v>0</v>
      </c>
      <c r="N80" s="8">
        <f t="shared" si="35"/>
        <v>0</v>
      </c>
      <c r="P80" s="109"/>
      <c r="Q80" s="103">
        <v>133.91</v>
      </c>
      <c r="S80" s="107">
        <f t="shared" si="37"/>
        <v>141.94460000000001</v>
      </c>
    </row>
    <row r="81" spans="1:19" ht="16.5" customHeight="1" x14ac:dyDescent="0.3">
      <c r="A81">
        <f t="shared" si="4"/>
        <v>1</v>
      </c>
      <c r="B81" s="113"/>
      <c r="C81" s="92" t="s">
        <v>150</v>
      </c>
      <c r="D81" s="92" t="s">
        <v>160</v>
      </c>
      <c r="E81" s="10"/>
      <c r="F81" s="26"/>
      <c r="G81" s="108">
        <v>381.16421705250002</v>
      </c>
      <c r="H81" s="8">
        <f t="shared" si="28"/>
        <v>0</v>
      </c>
      <c r="I81" s="90">
        <v>6.95</v>
      </c>
      <c r="J81" s="23">
        <f t="shared" si="33"/>
        <v>0</v>
      </c>
      <c r="K81" s="7">
        <v>5</v>
      </c>
      <c r="L81" s="23">
        <f t="shared" si="34"/>
        <v>0</v>
      </c>
      <c r="M81" s="9">
        <f>L81*Data!$D$13</f>
        <v>0</v>
      </c>
      <c r="N81" s="8">
        <f t="shared" si="35"/>
        <v>0</v>
      </c>
      <c r="P81" s="109"/>
      <c r="Q81" s="103">
        <v>170.36</v>
      </c>
      <c r="S81" s="107">
        <f t="shared" si="37"/>
        <v>180.58160000000004</v>
      </c>
    </row>
    <row r="82" spans="1:19" ht="16.5" customHeight="1" x14ac:dyDescent="0.3">
      <c r="A82">
        <f t="shared" si="4"/>
        <v>1</v>
      </c>
      <c r="B82" s="113"/>
      <c r="C82" s="92" t="s">
        <v>151</v>
      </c>
      <c r="D82" s="92" t="s">
        <v>161</v>
      </c>
      <c r="E82" s="10"/>
      <c r="F82" s="26"/>
      <c r="G82" s="108">
        <v>480.34246113</v>
      </c>
      <c r="H82" s="8">
        <f t="shared" si="28"/>
        <v>0</v>
      </c>
      <c r="I82" s="90">
        <v>12</v>
      </c>
      <c r="J82" s="23">
        <f t="shared" si="33"/>
        <v>0</v>
      </c>
      <c r="K82" s="7">
        <v>5</v>
      </c>
      <c r="L82" s="23">
        <f t="shared" si="34"/>
        <v>0</v>
      </c>
      <c r="M82" s="9">
        <f>L82*Data!$D$13</f>
        <v>0</v>
      </c>
      <c r="N82" s="8">
        <f t="shared" si="35"/>
        <v>0</v>
      </c>
      <c r="P82" s="109"/>
      <c r="Q82" s="103">
        <v>214.69</v>
      </c>
      <c r="S82" s="107">
        <f t="shared" si="37"/>
        <v>227.57140000000001</v>
      </c>
    </row>
    <row r="83" spans="1:19" ht="16.5" customHeight="1" x14ac:dyDescent="0.3">
      <c r="A83">
        <f t="shared" si="4"/>
        <v>1</v>
      </c>
      <c r="B83" s="113"/>
      <c r="C83" s="92" t="s">
        <v>152</v>
      </c>
      <c r="D83" s="92" t="s">
        <v>162</v>
      </c>
      <c r="E83" s="10"/>
      <c r="F83" s="26"/>
      <c r="G83" s="108">
        <v>643.35971920500003</v>
      </c>
      <c r="H83" s="8">
        <f t="shared" si="28"/>
        <v>0</v>
      </c>
      <c r="I83" s="90">
        <v>10.5</v>
      </c>
      <c r="J83" s="23">
        <f t="shared" si="33"/>
        <v>0</v>
      </c>
      <c r="K83" s="7">
        <v>5</v>
      </c>
      <c r="L83" s="23">
        <f t="shared" si="34"/>
        <v>0</v>
      </c>
      <c r="M83" s="9">
        <f>L83*Data!$D$13</f>
        <v>0</v>
      </c>
      <c r="N83" s="8">
        <f t="shared" si="35"/>
        <v>0</v>
      </c>
      <c r="P83" s="109"/>
      <c r="Q83" s="103">
        <v>287.55</v>
      </c>
      <c r="S83" s="107">
        <f t="shared" si="37"/>
        <v>304.80300000000005</v>
      </c>
    </row>
    <row r="84" spans="1:19" ht="16.5" customHeight="1" x14ac:dyDescent="0.3">
      <c r="A84">
        <f t="shared" si="4"/>
        <v>1</v>
      </c>
      <c r="B84" s="113"/>
      <c r="C84" s="92" t="s">
        <v>153</v>
      </c>
      <c r="D84" s="92" t="s">
        <v>163</v>
      </c>
      <c r="E84" s="10"/>
      <c r="F84" s="26"/>
      <c r="G84" s="108">
        <v>810.04141448999997</v>
      </c>
      <c r="H84" s="8">
        <f t="shared" si="28"/>
        <v>0</v>
      </c>
      <c r="I84" s="90">
        <v>20</v>
      </c>
      <c r="J84" s="23">
        <f t="shared" si="33"/>
        <v>0</v>
      </c>
      <c r="K84" s="7">
        <v>5</v>
      </c>
      <c r="L84" s="23">
        <f t="shared" si="34"/>
        <v>0</v>
      </c>
      <c r="M84" s="9">
        <f>L84*Data!$D$13</f>
        <v>0</v>
      </c>
      <c r="N84" s="8">
        <f t="shared" si="35"/>
        <v>0</v>
      </c>
      <c r="P84" s="109"/>
      <c r="Q84" s="103">
        <v>362.05</v>
      </c>
      <c r="S84" s="107">
        <f t="shared" si="37"/>
        <v>383.77300000000002</v>
      </c>
    </row>
    <row r="85" spans="1:19" ht="16.5" customHeight="1" x14ac:dyDescent="0.3">
      <c r="B85" s="67"/>
      <c r="C85" s="65"/>
      <c r="D85" s="65"/>
      <c r="E85" s="89"/>
      <c r="F85" s="26"/>
      <c r="G85" s="108"/>
      <c r="H85" s="8"/>
      <c r="I85" s="38"/>
      <c r="J85" s="23"/>
      <c r="K85" s="7"/>
      <c r="L85" s="23"/>
      <c r="M85" s="9"/>
      <c r="N85" s="8"/>
      <c r="P85" s="109"/>
      <c r="Q85" s="104"/>
      <c r="S85" s="107"/>
    </row>
    <row r="86" spans="1:19" ht="16.5" customHeight="1" x14ac:dyDescent="0.3">
      <c r="A86">
        <f>IF(E86&gt;0,A84+1,A84)</f>
        <v>1</v>
      </c>
      <c r="B86" s="113"/>
      <c r="C86" s="37" t="s">
        <v>341</v>
      </c>
      <c r="D86" s="92" t="s">
        <v>167</v>
      </c>
      <c r="E86" s="10"/>
      <c r="F86" s="26"/>
      <c r="G86" s="108">
        <v>205.04534100750001</v>
      </c>
      <c r="H86" s="8">
        <f t="shared" si="28"/>
        <v>0</v>
      </c>
      <c r="I86" s="90">
        <v>3.8</v>
      </c>
      <c r="J86" s="23">
        <f t="shared" si="33"/>
        <v>0</v>
      </c>
      <c r="K86" s="7">
        <v>5</v>
      </c>
      <c r="L86" s="23">
        <f t="shared" si="34"/>
        <v>0</v>
      </c>
      <c r="M86" s="9">
        <f>L86*Data!$D$13</f>
        <v>0</v>
      </c>
      <c r="N86" s="8">
        <f t="shared" si="35"/>
        <v>0</v>
      </c>
      <c r="P86" s="109"/>
      <c r="Q86" s="105">
        <v>91.64</v>
      </c>
      <c r="S86" s="107">
        <f>SUM(Q86*1.06)</f>
        <v>97.138400000000004</v>
      </c>
    </row>
    <row r="87" spans="1:19" ht="16.5" customHeight="1" x14ac:dyDescent="0.3">
      <c r="A87">
        <f t="shared" si="4"/>
        <v>1</v>
      </c>
      <c r="B87" s="113"/>
      <c r="C87" s="37" t="s">
        <v>342</v>
      </c>
      <c r="D87" s="92" t="s">
        <v>168</v>
      </c>
      <c r="E87" s="10"/>
      <c r="F87" s="26"/>
      <c r="G87" s="108">
        <v>347.53171115250007</v>
      </c>
      <c r="H87" s="8">
        <f t="shared" si="28"/>
        <v>0</v>
      </c>
      <c r="I87" s="90">
        <v>8.15</v>
      </c>
      <c r="J87" s="23">
        <f t="shared" si="33"/>
        <v>0</v>
      </c>
      <c r="K87" s="7">
        <v>5</v>
      </c>
      <c r="L87" s="23">
        <f t="shared" si="34"/>
        <v>0</v>
      </c>
      <c r="M87" s="9">
        <f>L87*Data!$D$13</f>
        <v>0</v>
      </c>
      <c r="N87" s="8">
        <f t="shared" si="35"/>
        <v>0</v>
      </c>
      <c r="P87" s="109"/>
      <c r="Q87" s="105">
        <v>155.33000000000001</v>
      </c>
      <c r="S87" s="107">
        <f t="shared" ref="S87:S90" si="38">SUM(Q87*1.06)</f>
        <v>164.64980000000003</v>
      </c>
    </row>
    <row r="88" spans="1:19" ht="16.5" customHeight="1" x14ac:dyDescent="0.3">
      <c r="A88">
        <f t="shared" si="4"/>
        <v>1</v>
      </c>
      <c r="B88" s="113"/>
      <c r="C88" s="37" t="s">
        <v>164</v>
      </c>
      <c r="D88" s="92" t="s">
        <v>169</v>
      </c>
      <c r="E88" s="10"/>
      <c r="F88" s="26"/>
      <c r="G88" s="108">
        <v>318.71819117249998</v>
      </c>
      <c r="H88" s="8">
        <f t="shared" si="28"/>
        <v>0</v>
      </c>
      <c r="I88" s="90">
        <v>6.7</v>
      </c>
      <c r="J88" s="23">
        <f t="shared" si="33"/>
        <v>0</v>
      </c>
      <c r="K88" s="7">
        <v>5</v>
      </c>
      <c r="L88" s="23">
        <f t="shared" si="34"/>
        <v>0</v>
      </c>
      <c r="M88" s="9">
        <f>L88*Data!$D$13</f>
        <v>0</v>
      </c>
      <c r="N88" s="8">
        <f t="shared" si="35"/>
        <v>0</v>
      </c>
      <c r="P88" s="109"/>
      <c r="Q88" s="105">
        <v>142.44999999999999</v>
      </c>
      <c r="S88" s="107">
        <f t="shared" si="38"/>
        <v>150.99699999999999</v>
      </c>
    </row>
    <row r="89" spans="1:19" ht="16.5" customHeight="1" x14ac:dyDescent="0.3">
      <c r="A89">
        <f t="shared" si="4"/>
        <v>1</v>
      </c>
      <c r="B89" s="113"/>
      <c r="C89" s="37" t="s">
        <v>165</v>
      </c>
      <c r="D89" s="92" t="s">
        <v>170</v>
      </c>
      <c r="E89" s="10"/>
      <c r="F89" s="26"/>
      <c r="G89" s="108">
        <v>631.78913321999994</v>
      </c>
      <c r="H89" s="8">
        <f t="shared" si="28"/>
        <v>0</v>
      </c>
      <c r="I89" s="90">
        <v>16.55</v>
      </c>
      <c r="J89" s="23">
        <f t="shared" si="33"/>
        <v>0</v>
      </c>
      <c r="K89" s="7">
        <v>5</v>
      </c>
      <c r="L89" s="23">
        <f t="shared" si="34"/>
        <v>0</v>
      </c>
      <c r="M89" s="9">
        <f>L89*Data!$D$13</f>
        <v>0</v>
      </c>
      <c r="N89" s="8">
        <f t="shared" si="35"/>
        <v>0</v>
      </c>
      <c r="P89" s="109"/>
      <c r="Q89" s="105">
        <v>282.38</v>
      </c>
      <c r="S89" s="107">
        <f t="shared" si="38"/>
        <v>299.32280000000003</v>
      </c>
    </row>
    <row r="90" spans="1:19" ht="16.5" customHeight="1" x14ac:dyDescent="0.3">
      <c r="A90">
        <f t="shared" si="4"/>
        <v>1</v>
      </c>
      <c r="B90" s="113"/>
      <c r="C90" s="37" t="s">
        <v>166</v>
      </c>
      <c r="D90" s="92" t="s">
        <v>171</v>
      </c>
      <c r="E90" s="10"/>
      <c r="F90" s="26"/>
      <c r="G90" s="108">
        <v>998.38344753000001</v>
      </c>
      <c r="H90" s="8">
        <f t="shared" si="28"/>
        <v>0</v>
      </c>
      <c r="I90" s="90">
        <v>22.3</v>
      </c>
      <c r="J90" s="23">
        <f t="shared" si="33"/>
        <v>0</v>
      </c>
      <c r="K90" s="7">
        <v>5</v>
      </c>
      <c r="L90" s="23">
        <f t="shared" si="34"/>
        <v>0</v>
      </c>
      <c r="M90" s="9">
        <f>L90*Data!$D$13</f>
        <v>0</v>
      </c>
      <c r="N90" s="8">
        <f t="shared" si="35"/>
        <v>0</v>
      </c>
      <c r="P90" s="109"/>
      <c r="Q90" s="105">
        <v>446.23</v>
      </c>
      <c r="S90" s="107">
        <f t="shared" si="38"/>
        <v>473.00380000000007</v>
      </c>
    </row>
    <row r="91" spans="1:19" ht="16.5" customHeight="1" x14ac:dyDescent="0.3">
      <c r="B91" s="67"/>
      <c r="C91" s="65"/>
      <c r="D91" s="65"/>
      <c r="E91" s="89"/>
      <c r="F91" s="26"/>
      <c r="G91" s="108"/>
      <c r="H91" s="8"/>
      <c r="I91" s="38"/>
      <c r="J91" s="23"/>
      <c r="K91" s="7"/>
      <c r="L91" s="23"/>
      <c r="M91" s="9"/>
      <c r="N91" s="8"/>
      <c r="P91" s="109"/>
      <c r="Q91" s="104"/>
      <c r="S91" s="107"/>
    </row>
    <row r="92" spans="1:19" ht="16.5" customHeight="1" x14ac:dyDescent="0.3">
      <c r="A92">
        <f>IF(E92&gt;0,A90+1,A90)</f>
        <v>1</v>
      </c>
      <c r="B92" s="113"/>
      <c r="C92" s="37" t="s">
        <v>340</v>
      </c>
      <c r="D92" s="37" t="s">
        <v>176</v>
      </c>
      <c r="E92" s="10"/>
      <c r="F92" s="26"/>
      <c r="G92" s="108">
        <v>382.33131520500001</v>
      </c>
      <c r="H92" s="8">
        <f t="shared" si="28"/>
        <v>0</v>
      </c>
      <c r="I92" s="90">
        <v>7.8</v>
      </c>
      <c r="J92" s="23">
        <f t="shared" si="33"/>
        <v>0</v>
      </c>
      <c r="K92" s="7">
        <v>12</v>
      </c>
      <c r="L92" s="23">
        <f t="shared" si="34"/>
        <v>0</v>
      </c>
      <c r="M92" s="9">
        <f>L92*Data!$D$13</f>
        <v>0</v>
      </c>
      <c r="N92" s="8">
        <f t="shared" si="35"/>
        <v>0</v>
      </c>
      <c r="P92" s="109"/>
      <c r="Q92" s="105">
        <v>170.88</v>
      </c>
      <c r="S92" s="107">
        <f>SUM(Q92*1.06)</f>
        <v>181.1328</v>
      </c>
    </row>
    <row r="93" spans="1:19" ht="16.5" customHeight="1" x14ac:dyDescent="0.3">
      <c r="A93">
        <f>IF(E93&gt;0,A92+1,A92)</f>
        <v>1</v>
      </c>
      <c r="B93" s="113"/>
      <c r="C93" s="91" t="s">
        <v>172</v>
      </c>
      <c r="D93" s="91" t="s">
        <v>177</v>
      </c>
      <c r="E93" s="10"/>
      <c r="F93" s="26"/>
      <c r="G93" s="108">
        <v>569.26781068500009</v>
      </c>
      <c r="H93" s="8">
        <f t="shared" si="28"/>
        <v>0</v>
      </c>
      <c r="I93" s="98">
        <v>10</v>
      </c>
      <c r="J93" s="23">
        <f t="shared" si="33"/>
        <v>0</v>
      </c>
      <c r="K93" s="7">
        <v>12</v>
      </c>
      <c r="L93" s="23">
        <f t="shared" si="34"/>
        <v>0</v>
      </c>
      <c r="M93" s="9">
        <f>L93*Data!$D$13</f>
        <v>0</v>
      </c>
      <c r="N93" s="8">
        <f t="shared" si="35"/>
        <v>0</v>
      </c>
      <c r="P93" s="109"/>
      <c r="Q93" s="105">
        <v>254.43</v>
      </c>
      <c r="S93" s="107">
        <f t="shared" ref="S93:S96" si="39">SUM(Q93*1.06)</f>
        <v>269.69580000000002</v>
      </c>
    </row>
    <row r="94" spans="1:19" ht="16.5" customHeight="1" x14ac:dyDescent="0.3">
      <c r="A94">
        <f t="shared" si="4"/>
        <v>1</v>
      </c>
      <c r="B94" s="113"/>
      <c r="C94" s="37" t="s">
        <v>173</v>
      </c>
      <c r="D94" s="37" t="s">
        <v>178</v>
      </c>
      <c r="E94" s="10"/>
      <c r="F94" s="26"/>
      <c r="G94" s="108">
        <v>767.76234270750001</v>
      </c>
      <c r="H94" s="8">
        <f t="shared" si="28"/>
        <v>0</v>
      </c>
      <c r="I94" s="98">
        <v>13.6</v>
      </c>
      <c r="J94" s="23">
        <f t="shared" si="33"/>
        <v>0</v>
      </c>
      <c r="K94" s="7">
        <v>15</v>
      </c>
      <c r="L94" s="23">
        <f t="shared" si="34"/>
        <v>0</v>
      </c>
      <c r="M94" s="9">
        <f>L94*Data!$D$13</f>
        <v>0</v>
      </c>
      <c r="N94" s="8">
        <f t="shared" si="35"/>
        <v>0</v>
      </c>
      <c r="P94" s="109"/>
      <c r="Q94" s="105">
        <v>343.15</v>
      </c>
      <c r="S94" s="107">
        <f t="shared" si="39"/>
        <v>363.73899999999998</v>
      </c>
    </row>
    <row r="95" spans="1:19" ht="16.5" customHeight="1" x14ac:dyDescent="0.3">
      <c r="A95">
        <f t="shared" si="4"/>
        <v>1</v>
      </c>
      <c r="B95" s="113"/>
      <c r="C95" s="37" t="s">
        <v>174</v>
      </c>
      <c r="D95" s="37" t="s">
        <v>179</v>
      </c>
      <c r="E95" s="10"/>
      <c r="F95" s="26"/>
      <c r="G95" s="108">
        <v>1725.6110909625002</v>
      </c>
      <c r="H95" s="8">
        <f t="shared" si="28"/>
        <v>0</v>
      </c>
      <c r="I95" s="90">
        <v>21</v>
      </c>
      <c r="J95" s="23">
        <f t="shared" si="33"/>
        <v>0</v>
      </c>
      <c r="K95" s="7">
        <v>15</v>
      </c>
      <c r="L95" s="23">
        <f t="shared" si="34"/>
        <v>0</v>
      </c>
      <c r="M95" s="9">
        <f>L95*Data!$D$13</f>
        <v>0</v>
      </c>
      <c r="N95" s="8">
        <f t="shared" si="35"/>
        <v>0</v>
      </c>
      <c r="P95" s="109"/>
      <c r="Q95" s="105">
        <v>771.25</v>
      </c>
      <c r="S95" s="107">
        <f t="shared" si="39"/>
        <v>817.52500000000009</v>
      </c>
    </row>
    <row r="96" spans="1:19" ht="16.5" customHeight="1" x14ac:dyDescent="0.3">
      <c r="A96">
        <f t="shared" si="4"/>
        <v>1</v>
      </c>
      <c r="B96" s="113"/>
      <c r="C96" s="37" t="s">
        <v>175</v>
      </c>
      <c r="D96" s="37" t="s">
        <v>180</v>
      </c>
      <c r="E96" s="10"/>
      <c r="F96" s="26"/>
      <c r="G96" s="108">
        <v>3370.2155305875008</v>
      </c>
      <c r="H96" s="8">
        <f t="shared" si="28"/>
        <v>0</v>
      </c>
      <c r="I96" s="90">
        <v>33.25</v>
      </c>
      <c r="J96" s="23">
        <f t="shared" si="33"/>
        <v>0</v>
      </c>
      <c r="K96" s="7">
        <v>15</v>
      </c>
      <c r="L96" s="23">
        <f t="shared" si="34"/>
        <v>0</v>
      </c>
      <c r="M96" s="9">
        <f>L96*Data!$D$13</f>
        <v>0</v>
      </c>
      <c r="N96" s="8">
        <f t="shared" si="35"/>
        <v>0</v>
      </c>
      <c r="P96" s="109"/>
      <c r="Q96" s="105">
        <v>1506.31</v>
      </c>
      <c r="S96" s="107">
        <f t="shared" si="39"/>
        <v>1596.6886</v>
      </c>
    </row>
    <row r="97" spans="1:19" ht="16.5" customHeight="1" x14ac:dyDescent="0.3">
      <c r="B97" s="67"/>
      <c r="C97" s="65"/>
      <c r="D97" s="65"/>
      <c r="E97" s="89"/>
      <c r="F97" s="26"/>
      <c r="G97" s="108"/>
      <c r="H97" s="8"/>
      <c r="I97" s="38"/>
      <c r="J97" s="23"/>
      <c r="K97" s="7"/>
      <c r="L97" s="23"/>
      <c r="M97" s="9"/>
      <c r="N97" s="8"/>
      <c r="P97" s="109"/>
      <c r="Q97" s="104"/>
      <c r="S97" s="107"/>
    </row>
    <row r="98" spans="1:19" ht="16.5" customHeight="1" x14ac:dyDescent="0.3">
      <c r="A98">
        <f>IF(E98&gt;0,A96+1,A96)</f>
        <v>1</v>
      </c>
      <c r="B98" s="113"/>
      <c r="C98" s="37" t="s">
        <v>339</v>
      </c>
      <c r="D98" s="37" t="s">
        <v>185</v>
      </c>
      <c r="E98" s="10"/>
      <c r="F98" s="26"/>
      <c r="G98" s="108">
        <v>391.15357328250002</v>
      </c>
      <c r="H98" s="8">
        <f t="shared" si="28"/>
        <v>0</v>
      </c>
      <c r="I98" s="90">
        <v>7.8</v>
      </c>
      <c r="J98" s="23">
        <f t="shared" si="33"/>
        <v>0</v>
      </c>
      <c r="K98" s="7">
        <v>12</v>
      </c>
      <c r="L98" s="23">
        <f t="shared" si="34"/>
        <v>0</v>
      </c>
      <c r="M98" s="9">
        <f>L98*Data!$D$13</f>
        <v>0</v>
      </c>
      <c r="N98" s="8">
        <f t="shared" si="35"/>
        <v>0</v>
      </c>
      <c r="P98" s="109"/>
      <c r="Q98" s="105">
        <v>174.83</v>
      </c>
      <c r="S98" s="107">
        <f>SUM(Q98*1.06)</f>
        <v>185.31980000000001</v>
      </c>
    </row>
    <row r="99" spans="1:19" ht="16.5" customHeight="1" x14ac:dyDescent="0.3">
      <c r="A99">
        <f>IF(E99&gt;0,A98+1,A98)</f>
        <v>1</v>
      </c>
      <c r="B99" s="113"/>
      <c r="C99" s="91" t="s">
        <v>181</v>
      </c>
      <c r="D99" s="91" t="s">
        <v>186</v>
      </c>
      <c r="E99" s="10"/>
      <c r="F99" s="26"/>
      <c r="G99" s="108">
        <v>569.26781068500009</v>
      </c>
      <c r="H99" s="8">
        <f t="shared" si="28"/>
        <v>0</v>
      </c>
      <c r="I99" s="98">
        <v>8</v>
      </c>
      <c r="J99" s="23">
        <f t="shared" si="33"/>
        <v>0</v>
      </c>
      <c r="K99" s="7">
        <v>12</v>
      </c>
      <c r="L99" s="23">
        <f t="shared" si="34"/>
        <v>0</v>
      </c>
      <c r="M99" s="9">
        <f>L99*Data!$D$13</f>
        <v>0</v>
      </c>
      <c r="N99" s="8">
        <f t="shared" si="35"/>
        <v>0</v>
      </c>
      <c r="P99" s="109"/>
      <c r="Q99" s="105">
        <v>254.43</v>
      </c>
      <c r="S99" s="107">
        <f t="shared" ref="S99:S101" si="40">SUM(Q99*1.06)</f>
        <v>269.69580000000002</v>
      </c>
    </row>
    <row r="100" spans="1:19" ht="16.5" customHeight="1" x14ac:dyDescent="0.3">
      <c r="A100">
        <f t="shared" si="4"/>
        <v>1</v>
      </c>
      <c r="B100" s="113"/>
      <c r="C100" s="37" t="s">
        <v>182</v>
      </c>
      <c r="D100" s="37" t="s">
        <v>187</v>
      </c>
      <c r="E100" s="10"/>
      <c r="F100" s="26"/>
      <c r="G100" s="108">
        <v>767.76234270750001</v>
      </c>
      <c r="H100" s="8">
        <f t="shared" si="28"/>
        <v>0</v>
      </c>
      <c r="I100" s="98">
        <v>12.75</v>
      </c>
      <c r="J100" s="23">
        <f t="shared" si="33"/>
        <v>0</v>
      </c>
      <c r="K100" s="7">
        <v>15</v>
      </c>
      <c r="L100" s="23">
        <f t="shared" si="34"/>
        <v>0</v>
      </c>
      <c r="M100" s="9">
        <f>L100*Data!$D$13</f>
        <v>0</v>
      </c>
      <c r="N100" s="8">
        <f t="shared" si="35"/>
        <v>0</v>
      </c>
      <c r="P100" s="109"/>
      <c r="Q100" s="105">
        <v>343.15</v>
      </c>
      <c r="S100" s="107">
        <f t="shared" si="40"/>
        <v>363.73899999999998</v>
      </c>
    </row>
    <row r="101" spans="1:19" ht="16.5" customHeight="1" x14ac:dyDescent="0.3">
      <c r="A101">
        <f t="shared" si="4"/>
        <v>1</v>
      </c>
      <c r="B101" s="113"/>
      <c r="C101" s="37" t="s">
        <v>183</v>
      </c>
      <c r="D101" s="37" t="s">
        <v>188</v>
      </c>
      <c r="E101" s="10"/>
      <c r="F101" s="26"/>
      <c r="G101" s="108">
        <v>1725.6110909625002</v>
      </c>
      <c r="H101" s="8">
        <f t="shared" si="28"/>
        <v>0</v>
      </c>
      <c r="I101" s="90">
        <v>19.5</v>
      </c>
      <c r="J101" s="23">
        <f t="shared" ref="J101:J163" si="41">I101*E101</f>
        <v>0</v>
      </c>
      <c r="K101" s="7">
        <v>15</v>
      </c>
      <c r="L101" s="23">
        <f t="shared" ref="L101:L163" si="42">(K101*E101)/60</f>
        <v>0</v>
      </c>
      <c r="M101" s="9">
        <f>L101*Data!$D$13</f>
        <v>0</v>
      </c>
      <c r="N101" s="8">
        <f t="shared" ref="N101:N163" si="43">M101+H101</f>
        <v>0</v>
      </c>
      <c r="P101" s="109"/>
      <c r="Q101" s="105">
        <v>771.25</v>
      </c>
      <c r="S101" s="107">
        <f t="shared" si="40"/>
        <v>817.52500000000009</v>
      </c>
    </row>
    <row r="102" spans="1:19" ht="16.5" customHeight="1" x14ac:dyDescent="0.3">
      <c r="A102">
        <f t="shared" si="4"/>
        <v>1</v>
      </c>
      <c r="B102" s="113"/>
      <c r="C102" s="37" t="s">
        <v>184</v>
      </c>
      <c r="D102" s="37" t="s">
        <v>189</v>
      </c>
      <c r="E102" s="10"/>
      <c r="F102" s="26"/>
      <c r="G102" s="108">
        <v>3462.8178667950006</v>
      </c>
      <c r="H102" s="8">
        <f t="shared" si="28"/>
        <v>0</v>
      </c>
      <c r="I102" s="90">
        <v>28.7</v>
      </c>
      <c r="J102" s="23">
        <f t="shared" si="41"/>
        <v>0</v>
      </c>
      <c r="K102" s="7">
        <v>15</v>
      </c>
      <c r="L102" s="23">
        <f t="shared" si="42"/>
        <v>0</v>
      </c>
      <c r="M102" s="9">
        <f>L102*Data!$D$13</f>
        <v>0</v>
      </c>
      <c r="N102" s="8">
        <f t="shared" si="43"/>
        <v>0</v>
      </c>
      <c r="P102" s="109"/>
      <c r="Q102" s="105">
        <v>1547.7</v>
      </c>
      <c r="S102" s="107">
        <f>SUM(Q102*1.06)</f>
        <v>1640.5620000000001</v>
      </c>
    </row>
    <row r="103" spans="1:19" ht="16.5" customHeight="1" x14ac:dyDescent="0.3">
      <c r="B103" s="67"/>
      <c r="C103" s="65"/>
      <c r="D103" s="65"/>
      <c r="E103" s="89"/>
      <c r="F103" s="26"/>
      <c r="G103" s="108"/>
      <c r="H103" s="8"/>
      <c r="I103" s="38"/>
      <c r="J103" s="23"/>
      <c r="K103" s="7"/>
      <c r="L103" s="23"/>
      <c r="M103" s="9"/>
      <c r="N103" s="8"/>
      <c r="P103" s="109"/>
      <c r="Q103" s="104"/>
      <c r="S103" s="107"/>
    </row>
    <row r="104" spans="1:19" ht="16.5" customHeight="1" x14ac:dyDescent="0.3">
      <c r="A104">
        <f>IF(E104&gt;0,A102+1,A102)</f>
        <v>1</v>
      </c>
      <c r="B104" s="113"/>
      <c r="C104" s="37" t="s">
        <v>338</v>
      </c>
      <c r="D104" s="37" t="s">
        <v>194</v>
      </c>
      <c r="E104" s="10"/>
      <c r="F104" s="26"/>
      <c r="G104" s="108">
        <v>543.37831080750016</v>
      </c>
      <c r="H104" s="8">
        <f t="shared" ref="H104:H108" si="44">G104*E104</f>
        <v>0</v>
      </c>
      <c r="I104" s="90">
        <v>11.8</v>
      </c>
      <c r="J104" s="23">
        <f t="shared" ref="J104:J108" si="45">I104*E104</f>
        <v>0</v>
      </c>
      <c r="K104" s="7">
        <v>20</v>
      </c>
      <c r="L104" s="23">
        <f t="shared" ref="L104:L108" si="46">(K104*E104)/60</f>
        <v>0</v>
      </c>
      <c r="M104" s="9">
        <f>L104*Data!$D$13</f>
        <v>0</v>
      </c>
      <c r="N104" s="8">
        <f t="shared" ref="N104:N108" si="47">M104+H104</f>
        <v>0</v>
      </c>
      <c r="P104" s="109"/>
      <c r="Q104" s="105">
        <v>242.86</v>
      </c>
      <c r="S104" s="107">
        <f>SUM(Q104*1.06)</f>
        <v>257.4316</v>
      </c>
    </row>
    <row r="105" spans="1:19" ht="16.5" customHeight="1" x14ac:dyDescent="0.3">
      <c r="A105">
        <f t="shared" si="4"/>
        <v>1</v>
      </c>
      <c r="B105" s="113"/>
      <c r="C105" s="91" t="s">
        <v>190</v>
      </c>
      <c r="D105" s="91" t="s">
        <v>195</v>
      </c>
      <c r="E105" s="10"/>
      <c r="F105" s="26"/>
      <c r="G105" s="108">
        <v>767.76234270750001</v>
      </c>
      <c r="H105" s="8">
        <f t="shared" si="44"/>
        <v>0</v>
      </c>
      <c r="I105" s="98">
        <v>12</v>
      </c>
      <c r="J105" s="23">
        <f t="shared" si="45"/>
        <v>0</v>
      </c>
      <c r="K105" s="7">
        <v>20</v>
      </c>
      <c r="L105" s="23">
        <f t="shared" si="46"/>
        <v>0</v>
      </c>
      <c r="M105" s="9">
        <f>L105*Data!$D$13</f>
        <v>0</v>
      </c>
      <c r="N105" s="8">
        <f t="shared" si="47"/>
        <v>0</v>
      </c>
      <c r="P105" s="109"/>
      <c r="Q105" s="105">
        <v>343.15</v>
      </c>
      <c r="S105" s="107">
        <f t="shared" ref="S105:S108" si="48">SUM(Q105*1.06)</f>
        <v>363.73899999999998</v>
      </c>
    </row>
    <row r="106" spans="1:19" ht="16.5" customHeight="1" x14ac:dyDescent="0.3">
      <c r="A106">
        <f t="shared" si="4"/>
        <v>1</v>
      </c>
      <c r="B106" s="113"/>
      <c r="C106" s="37" t="s">
        <v>191</v>
      </c>
      <c r="D106" s="37" t="s">
        <v>196</v>
      </c>
      <c r="E106" s="10"/>
      <c r="F106" s="26"/>
      <c r="G106" s="108">
        <v>1134.7707886200001</v>
      </c>
      <c r="H106" s="8">
        <f t="shared" si="44"/>
        <v>0</v>
      </c>
      <c r="I106" s="98">
        <v>20</v>
      </c>
      <c r="J106" s="23">
        <f t="shared" si="45"/>
        <v>0</v>
      </c>
      <c r="K106" s="7">
        <v>20</v>
      </c>
      <c r="L106" s="23">
        <f t="shared" si="46"/>
        <v>0</v>
      </c>
      <c r="M106" s="9">
        <f>L106*Data!$D$13</f>
        <v>0</v>
      </c>
      <c r="N106" s="8">
        <f t="shared" si="47"/>
        <v>0</v>
      </c>
      <c r="P106" s="109"/>
      <c r="Q106" s="105">
        <v>507.19</v>
      </c>
      <c r="S106" s="107">
        <f t="shared" si="48"/>
        <v>537.62139999999999</v>
      </c>
    </row>
    <row r="107" spans="1:19" ht="16.5" customHeight="1" x14ac:dyDescent="0.3">
      <c r="A107">
        <f t="shared" si="4"/>
        <v>1</v>
      </c>
      <c r="B107" s="113"/>
      <c r="C107" s="37" t="s">
        <v>192</v>
      </c>
      <c r="D107" s="37" t="s">
        <v>197</v>
      </c>
      <c r="E107" s="10"/>
      <c r="F107" s="26"/>
      <c r="G107" s="108">
        <v>2807.1722433825003</v>
      </c>
      <c r="H107" s="8">
        <f t="shared" si="44"/>
        <v>0</v>
      </c>
      <c r="I107" s="90">
        <v>31</v>
      </c>
      <c r="J107" s="23">
        <f t="shared" si="45"/>
        <v>0</v>
      </c>
      <c r="K107" s="7">
        <v>20</v>
      </c>
      <c r="L107" s="23">
        <f t="shared" si="46"/>
        <v>0</v>
      </c>
      <c r="M107" s="9">
        <f>L107*Data!$D$13</f>
        <v>0</v>
      </c>
      <c r="N107" s="8">
        <f t="shared" si="47"/>
        <v>0</v>
      </c>
      <c r="P107" s="109"/>
      <c r="Q107" s="105">
        <v>1254.6600000000001</v>
      </c>
      <c r="S107" s="107">
        <f t="shared" si="48"/>
        <v>1329.9396000000002</v>
      </c>
    </row>
    <row r="108" spans="1:19" ht="16.5" customHeight="1" x14ac:dyDescent="0.3">
      <c r="A108">
        <f t="shared" si="4"/>
        <v>1</v>
      </c>
      <c r="B108" s="113"/>
      <c r="C108" s="37" t="s">
        <v>193</v>
      </c>
      <c r="D108" s="37" t="s">
        <v>198</v>
      </c>
      <c r="E108" s="10"/>
      <c r="F108" s="26"/>
      <c r="G108" s="108">
        <v>5541.444775282499</v>
      </c>
      <c r="H108" s="8">
        <f t="shared" si="44"/>
        <v>0</v>
      </c>
      <c r="I108" s="90">
        <v>40.9</v>
      </c>
      <c r="J108" s="23">
        <f t="shared" si="45"/>
        <v>0</v>
      </c>
      <c r="K108" s="7">
        <v>20</v>
      </c>
      <c r="L108" s="23">
        <f t="shared" si="46"/>
        <v>0</v>
      </c>
      <c r="M108" s="9">
        <f>L108*Data!$D$13</f>
        <v>0</v>
      </c>
      <c r="N108" s="8">
        <f t="shared" si="47"/>
        <v>0</v>
      </c>
      <c r="P108" s="109"/>
      <c r="Q108" s="105">
        <v>2476.7399999999998</v>
      </c>
      <c r="S108" s="107">
        <f t="shared" si="48"/>
        <v>2625.3444</v>
      </c>
    </row>
    <row r="109" spans="1:19" ht="16.5" customHeight="1" x14ac:dyDescent="0.3">
      <c r="B109" s="67"/>
      <c r="C109" s="65"/>
      <c r="D109" s="65"/>
      <c r="E109" s="89"/>
      <c r="F109" s="26"/>
      <c r="G109" s="108"/>
      <c r="H109" s="8"/>
      <c r="I109" s="38"/>
      <c r="J109" s="23"/>
      <c r="K109" s="7"/>
      <c r="L109" s="23"/>
      <c r="M109" s="9"/>
      <c r="N109" s="8"/>
      <c r="P109" s="109"/>
      <c r="Q109" s="104"/>
      <c r="S109" s="107">
        <f t="shared" ref="S109:S164" si="49">SUM(Q109*1.04)</f>
        <v>0</v>
      </c>
    </row>
    <row r="110" spans="1:19" ht="15.6" x14ac:dyDescent="0.3">
      <c r="A110">
        <f>IF(E110&gt;0,A108+1,A108)</f>
        <v>1</v>
      </c>
      <c r="B110" s="113"/>
      <c r="C110" s="37" t="s">
        <v>334</v>
      </c>
      <c r="D110" s="37" t="s">
        <v>215</v>
      </c>
      <c r="E110" s="10"/>
      <c r="F110" s="26"/>
      <c r="G110" s="108">
        <v>134.88140799000001</v>
      </c>
      <c r="H110" s="8">
        <f t="shared" si="28"/>
        <v>0</v>
      </c>
      <c r="I110" s="90">
        <v>3</v>
      </c>
      <c r="J110" s="23">
        <f t="shared" si="41"/>
        <v>0</v>
      </c>
      <c r="K110" s="7">
        <v>15</v>
      </c>
      <c r="L110" s="23">
        <f t="shared" si="42"/>
        <v>0</v>
      </c>
      <c r="M110" s="9">
        <f>L110*Data!$D$13</f>
        <v>0</v>
      </c>
      <c r="N110" s="8">
        <f t="shared" si="43"/>
        <v>0</v>
      </c>
      <c r="P110" s="109"/>
      <c r="Q110" s="105">
        <v>60.28</v>
      </c>
      <c r="S110" s="107">
        <f>SUM(Q110*1.06)</f>
        <v>63.896800000000006</v>
      </c>
    </row>
    <row r="111" spans="1:19" ht="15.6" x14ac:dyDescent="0.3">
      <c r="A111">
        <f>IF(E111&gt;0,A110+1,A110)</f>
        <v>1</v>
      </c>
      <c r="B111" s="113"/>
      <c r="C111" s="37" t="s">
        <v>335</v>
      </c>
      <c r="D111" s="37" t="s">
        <v>216</v>
      </c>
      <c r="E111" s="10"/>
      <c r="F111" s="26"/>
      <c r="G111" s="108">
        <v>134.88140799000001</v>
      </c>
      <c r="H111" s="8">
        <f t="shared" si="28"/>
        <v>0</v>
      </c>
      <c r="I111" s="90">
        <v>3</v>
      </c>
      <c r="J111" s="23">
        <f t="shared" si="41"/>
        <v>0</v>
      </c>
      <c r="K111" s="7">
        <v>15</v>
      </c>
      <c r="L111" s="23">
        <f t="shared" si="42"/>
        <v>0</v>
      </c>
      <c r="M111" s="9">
        <f>L111*Data!$D$13</f>
        <v>0</v>
      </c>
      <c r="N111" s="8">
        <f t="shared" si="43"/>
        <v>0</v>
      </c>
      <c r="P111" s="109"/>
      <c r="Q111" s="105">
        <v>60.28</v>
      </c>
      <c r="S111" s="107">
        <f t="shared" ref="S111:S129" si="50">SUM(Q111*1.06)</f>
        <v>63.896800000000006</v>
      </c>
    </row>
    <row r="112" spans="1:19" ht="15.6" x14ac:dyDescent="0.3">
      <c r="A112">
        <f t="shared" ref="A112:A129" si="51">IF(E112&gt;0,A111+1,A111)</f>
        <v>1</v>
      </c>
      <c r="B112" s="113"/>
      <c r="C112" s="37" t="s">
        <v>336</v>
      </c>
      <c r="D112" s="37" t="s">
        <v>217</v>
      </c>
      <c r="E112" s="10"/>
      <c r="F112" s="26"/>
      <c r="G112" s="108">
        <v>134.88140799000001</v>
      </c>
      <c r="H112" s="8">
        <f t="shared" si="28"/>
        <v>0</v>
      </c>
      <c r="I112" s="90">
        <v>2.9</v>
      </c>
      <c r="J112" s="23">
        <f t="shared" si="41"/>
        <v>0</v>
      </c>
      <c r="K112" s="7">
        <v>15</v>
      </c>
      <c r="L112" s="23">
        <f t="shared" si="42"/>
        <v>0</v>
      </c>
      <c r="M112" s="9">
        <f>L112*Data!$D$13</f>
        <v>0</v>
      </c>
      <c r="N112" s="8">
        <f t="shared" si="43"/>
        <v>0</v>
      </c>
      <c r="P112" s="109"/>
      <c r="Q112" s="105">
        <v>60.28</v>
      </c>
      <c r="S112" s="107">
        <f t="shared" si="50"/>
        <v>63.896800000000006</v>
      </c>
    </row>
    <row r="113" spans="1:19" ht="15.6" x14ac:dyDescent="0.3">
      <c r="A113">
        <f t="shared" si="51"/>
        <v>1</v>
      </c>
      <c r="B113" s="113"/>
      <c r="C113" s="37" t="s">
        <v>337</v>
      </c>
      <c r="D113" s="37" t="s">
        <v>218</v>
      </c>
      <c r="E113" s="10"/>
      <c r="F113" s="26"/>
      <c r="G113" s="108">
        <v>176.00593106250005</v>
      </c>
      <c r="H113" s="8">
        <f t="shared" si="28"/>
        <v>0</v>
      </c>
      <c r="I113" s="90">
        <v>3.6</v>
      </c>
      <c r="J113" s="23">
        <f t="shared" si="41"/>
        <v>0</v>
      </c>
      <c r="K113" s="7">
        <v>15</v>
      </c>
      <c r="L113" s="23">
        <f t="shared" si="42"/>
        <v>0</v>
      </c>
      <c r="M113" s="9">
        <f>L113*Data!$D$13</f>
        <v>0</v>
      </c>
      <c r="N113" s="8">
        <f t="shared" si="43"/>
        <v>0</v>
      </c>
      <c r="P113" s="109"/>
      <c r="Q113" s="105">
        <v>78.66</v>
      </c>
      <c r="S113" s="107">
        <f t="shared" si="50"/>
        <v>83.379599999999996</v>
      </c>
    </row>
    <row r="114" spans="1:19" ht="15.6" x14ac:dyDescent="0.3">
      <c r="A114">
        <f t="shared" si="51"/>
        <v>1</v>
      </c>
      <c r="B114" s="113"/>
      <c r="C114" s="37" t="s">
        <v>199</v>
      </c>
      <c r="D114" s="37" t="s">
        <v>219</v>
      </c>
      <c r="E114" s="10"/>
      <c r="F114" s="26"/>
      <c r="G114" s="108">
        <v>134.85630910499998</v>
      </c>
      <c r="H114" s="8">
        <f t="shared" si="28"/>
        <v>0</v>
      </c>
      <c r="I114" s="98">
        <v>3.4</v>
      </c>
      <c r="J114" s="23">
        <f t="shared" si="41"/>
        <v>0</v>
      </c>
      <c r="K114" s="7">
        <v>15</v>
      </c>
      <c r="L114" s="23">
        <f t="shared" si="42"/>
        <v>0</v>
      </c>
      <c r="M114" s="9">
        <f>L114*Data!$D$13</f>
        <v>0</v>
      </c>
      <c r="N114" s="8">
        <f t="shared" si="43"/>
        <v>0</v>
      </c>
      <c r="P114" s="109"/>
      <c r="Q114" s="105">
        <v>60.26</v>
      </c>
      <c r="S114" s="107">
        <f t="shared" si="50"/>
        <v>63.875599999999999</v>
      </c>
    </row>
    <row r="115" spans="1:19" ht="15.6" x14ac:dyDescent="0.3">
      <c r="A115">
        <f t="shared" si="51"/>
        <v>1</v>
      </c>
      <c r="B115" s="113"/>
      <c r="C115" s="37" t="s">
        <v>200</v>
      </c>
      <c r="D115" s="37" t="s">
        <v>220</v>
      </c>
      <c r="E115" s="10"/>
      <c r="F115" s="26"/>
      <c r="G115" s="108">
        <v>134.85630910499998</v>
      </c>
      <c r="H115" s="8">
        <f t="shared" si="28"/>
        <v>0</v>
      </c>
      <c r="I115" s="98">
        <v>3.3</v>
      </c>
      <c r="J115" s="23">
        <f t="shared" si="41"/>
        <v>0</v>
      </c>
      <c r="K115" s="7">
        <v>15</v>
      </c>
      <c r="L115" s="23">
        <f t="shared" si="42"/>
        <v>0</v>
      </c>
      <c r="M115" s="9">
        <f>L115*Data!$D$13</f>
        <v>0</v>
      </c>
      <c r="N115" s="8">
        <f t="shared" si="43"/>
        <v>0</v>
      </c>
      <c r="P115" s="109"/>
      <c r="Q115" s="105">
        <v>60.26</v>
      </c>
      <c r="S115" s="107">
        <f t="shared" si="50"/>
        <v>63.875599999999999</v>
      </c>
    </row>
    <row r="116" spans="1:19" ht="15.6" x14ac:dyDescent="0.3">
      <c r="A116">
        <f t="shared" si="51"/>
        <v>1</v>
      </c>
      <c r="B116" s="113"/>
      <c r="C116" s="37" t="s">
        <v>201</v>
      </c>
      <c r="D116" s="37" t="s">
        <v>221</v>
      </c>
      <c r="E116" s="10"/>
      <c r="F116" s="26"/>
      <c r="G116" s="108">
        <v>176.00593106250005</v>
      </c>
      <c r="H116" s="8">
        <f t="shared" si="28"/>
        <v>0</v>
      </c>
      <c r="I116" s="98">
        <v>4.0999999999999996</v>
      </c>
      <c r="J116" s="23">
        <f t="shared" si="41"/>
        <v>0</v>
      </c>
      <c r="K116" s="7">
        <v>15</v>
      </c>
      <c r="L116" s="23">
        <f t="shared" si="42"/>
        <v>0</v>
      </c>
      <c r="M116" s="9">
        <f>L116*Data!$D$13</f>
        <v>0</v>
      </c>
      <c r="N116" s="8">
        <f t="shared" si="43"/>
        <v>0</v>
      </c>
      <c r="P116" s="109"/>
      <c r="Q116" s="105">
        <v>78.680000000000007</v>
      </c>
      <c r="S116" s="107">
        <f t="shared" si="50"/>
        <v>83.400800000000018</v>
      </c>
    </row>
    <row r="117" spans="1:19" ht="15.6" x14ac:dyDescent="0.3">
      <c r="A117">
        <f t="shared" si="51"/>
        <v>1</v>
      </c>
      <c r="B117" s="113"/>
      <c r="C117" s="37" t="s">
        <v>202</v>
      </c>
      <c r="D117" s="37" t="s">
        <v>222</v>
      </c>
      <c r="E117" s="10"/>
      <c r="F117" s="26"/>
      <c r="G117" s="108">
        <v>202.221716445</v>
      </c>
      <c r="H117" s="8">
        <f t="shared" si="28"/>
        <v>0</v>
      </c>
      <c r="I117" s="98">
        <v>4.9000000000000004</v>
      </c>
      <c r="J117" s="23">
        <f t="shared" si="41"/>
        <v>0</v>
      </c>
      <c r="K117" s="7">
        <v>15</v>
      </c>
      <c r="L117" s="23">
        <f t="shared" si="42"/>
        <v>0</v>
      </c>
      <c r="M117" s="9">
        <f>L117*Data!$D$13</f>
        <v>0</v>
      </c>
      <c r="N117" s="8">
        <f t="shared" si="43"/>
        <v>0</v>
      </c>
      <c r="P117" s="109"/>
      <c r="Q117" s="105">
        <v>90.39</v>
      </c>
      <c r="S117" s="107">
        <f t="shared" si="50"/>
        <v>95.813400000000001</v>
      </c>
    </row>
    <row r="118" spans="1:19" ht="15.6" x14ac:dyDescent="0.3">
      <c r="A118">
        <f t="shared" si="51"/>
        <v>1</v>
      </c>
      <c r="B118" s="113"/>
      <c r="C118" s="37" t="s">
        <v>203</v>
      </c>
      <c r="D118" s="37" t="s">
        <v>223</v>
      </c>
      <c r="E118" s="10"/>
      <c r="F118" s="26"/>
      <c r="G118" s="108">
        <v>168.53901277500003</v>
      </c>
      <c r="H118" s="8">
        <f t="shared" si="28"/>
        <v>0</v>
      </c>
      <c r="I118" s="98">
        <v>3.4</v>
      </c>
      <c r="J118" s="23">
        <f t="shared" si="41"/>
        <v>0</v>
      </c>
      <c r="K118" s="7">
        <v>15</v>
      </c>
      <c r="L118" s="23">
        <f t="shared" si="42"/>
        <v>0</v>
      </c>
      <c r="M118" s="9">
        <f>L118*Data!$D$13</f>
        <v>0</v>
      </c>
      <c r="N118" s="8">
        <f t="shared" si="43"/>
        <v>0</v>
      </c>
      <c r="P118" s="109"/>
      <c r="Q118" s="105">
        <v>75.33</v>
      </c>
      <c r="S118" s="107">
        <f t="shared" si="50"/>
        <v>79.849800000000002</v>
      </c>
    </row>
    <row r="119" spans="1:19" ht="15.6" x14ac:dyDescent="0.3">
      <c r="A119">
        <f t="shared" si="51"/>
        <v>1</v>
      </c>
      <c r="B119" s="113"/>
      <c r="C119" s="37" t="s">
        <v>204</v>
      </c>
      <c r="D119" s="37" t="s">
        <v>224</v>
      </c>
      <c r="E119" s="10"/>
      <c r="F119" s="26"/>
      <c r="G119" s="108">
        <v>168.53901277500003</v>
      </c>
      <c r="H119" s="8">
        <f t="shared" si="28"/>
        <v>0</v>
      </c>
      <c r="I119" s="90">
        <v>3.9</v>
      </c>
      <c r="J119" s="23">
        <f t="shared" si="41"/>
        <v>0</v>
      </c>
      <c r="K119" s="7">
        <v>15</v>
      </c>
      <c r="L119" s="23">
        <f t="shared" si="42"/>
        <v>0</v>
      </c>
      <c r="M119" s="9">
        <f>L119*Data!$D$13</f>
        <v>0</v>
      </c>
      <c r="N119" s="8">
        <f t="shared" si="43"/>
        <v>0</v>
      </c>
      <c r="P119" s="109"/>
      <c r="Q119" s="105">
        <v>75.33</v>
      </c>
      <c r="S119" s="107">
        <f t="shared" si="50"/>
        <v>79.849800000000002</v>
      </c>
    </row>
    <row r="120" spans="1:19" ht="15.6" x14ac:dyDescent="0.3">
      <c r="A120">
        <f t="shared" si="51"/>
        <v>1</v>
      </c>
      <c r="B120" s="113"/>
      <c r="C120" s="37" t="s">
        <v>205</v>
      </c>
      <c r="D120" s="37" t="s">
        <v>225</v>
      </c>
      <c r="E120" s="10"/>
      <c r="F120" s="26"/>
      <c r="G120" s="108">
        <v>213.46601692499999</v>
      </c>
      <c r="H120" s="8">
        <f t="shared" si="28"/>
        <v>0</v>
      </c>
      <c r="I120" s="90">
        <v>4.05</v>
      </c>
      <c r="J120" s="23">
        <f t="shared" si="41"/>
        <v>0</v>
      </c>
      <c r="K120" s="7">
        <v>15</v>
      </c>
      <c r="L120" s="23">
        <f t="shared" si="42"/>
        <v>0</v>
      </c>
      <c r="M120" s="9">
        <f>L120*Data!$D$13</f>
        <v>0</v>
      </c>
      <c r="N120" s="8">
        <f t="shared" si="43"/>
        <v>0</v>
      </c>
      <c r="P120" s="109"/>
      <c r="Q120" s="105">
        <v>95.41</v>
      </c>
      <c r="S120" s="107">
        <f t="shared" si="50"/>
        <v>101.13460000000001</v>
      </c>
    </row>
    <row r="121" spans="1:19" ht="15.6" x14ac:dyDescent="0.3">
      <c r="A121">
        <f t="shared" si="51"/>
        <v>1</v>
      </c>
      <c r="B121" s="113"/>
      <c r="C121" s="37" t="s">
        <v>206</v>
      </c>
      <c r="D121" s="37" t="s">
        <v>226</v>
      </c>
      <c r="E121" s="10"/>
      <c r="F121" s="26"/>
      <c r="G121" s="108">
        <v>217.230849675</v>
      </c>
      <c r="H121" s="8">
        <f t="shared" si="28"/>
        <v>0</v>
      </c>
      <c r="I121" s="90">
        <v>4.5</v>
      </c>
      <c r="J121" s="23">
        <f t="shared" si="41"/>
        <v>0</v>
      </c>
      <c r="K121" s="7">
        <v>15</v>
      </c>
      <c r="L121" s="23">
        <f t="shared" si="42"/>
        <v>0</v>
      </c>
      <c r="M121" s="9">
        <f>L121*Data!$D$13</f>
        <v>0</v>
      </c>
      <c r="N121" s="8">
        <f t="shared" si="43"/>
        <v>0</v>
      </c>
      <c r="P121" s="109"/>
      <c r="Q121" s="105">
        <v>97.09</v>
      </c>
      <c r="S121" s="107">
        <f t="shared" si="50"/>
        <v>102.91540000000001</v>
      </c>
    </row>
    <row r="122" spans="1:19" ht="15.6" x14ac:dyDescent="0.3">
      <c r="A122">
        <f t="shared" si="51"/>
        <v>1</v>
      </c>
      <c r="B122" s="113"/>
      <c r="C122" s="37" t="s">
        <v>207</v>
      </c>
      <c r="D122" s="37" t="s">
        <v>227</v>
      </c>
      <c r="E122" s="10"/>
      <c r="F122" s="26"/>
      <c r="G122" s="108">
        <v>307.09740741750005</v>
      </c>
      <c r="H122" s="8">
        <f t="shared" si="28"/>
        <v>0</v>
      </c>
      <c r="I122" s="90">
        <v>5.2</v>
      </c>
      <c r="J122" s="23">
        <f t="shared" si="41"/>
        <v>0</v>
      </c>
      <c r="K122" s="7">
        <v>15</v>
      </c>
      <c r="L122" s="23">
        <f t="shared" si="42"/>
        <v>0</v>
      </c>
      <c r="M122" s="9">
        <f>L122*Data!$D$13</f>
        <v>0</v>
      </c>
      <c r="N122" s="8">
        <f t="shared" si="43"/>
        <v>0</v>
      </c>
      <c r="P122" s="109"/>
      <c r="Q122" s="105">
        <v>137.25</v>
      </c>
      <c r="S122" s="107">
        <f t="shared" si="50"/>
        <v>145.48500000000001</v>
      </c>
    </row>
    <row r="123" spans="1:19" ht="15.6" x14ac:dyDescent="0.3">
      <c r="A123">
        <f t="shared" si="51"/>
        <v>1</v>
      </c>
      <c r="B123" s="113"/>
      <c r="C123" s="37" t="s">
        <v>208</v>
      </c>
      <c r="D123" s="37" t="s">
        <v>228</v>
      </c>
      <c r="E123" s="10"/>
      <c r="F123" s="26"/>
      <c r="G123" s="108">
        <v>281.9985224175</v>
      </c>
      <c r="H123" s="8">
        <f t="shared" si="28"/>
        <v>0</v>
      </c>
      <c r="I123" s="90">
        <v>5.75</v>
      </c>
      <c r="J123" s="23">
        <f t="shared" si="41"/>
        <v>0</v>
      </c>
      <c r="K123" s="7">
        <v>15</v>
      </c>
      <c r="L123" s="23">
        <f t="shared" si="42"/>
        <v>0</v>
      </c>
      <c r="M123" s="9">
        <f>L123*Data!$D$13</f>
        <v>0</v>
      </c>
      <c r="N123" s="8">
        <f t="shared" si="43"/>
        <v>0</v>
      </c>
      <c r="P123" s="109"/>
      <c r="Q123" s="105">
        <v>137.25</v>
      </c>
      <c r="S123" s="107">
        <f t="shared" si="50"/>
        <v>145.48500000000001</v>
      </c>
    </row>
    <row r="124" spans="1:19" ht="15.6" x14ac:dyDescent="0.3">
      <c r="A124">
        <f t="shared" si="51"/>
        <v>1</v>
      </c>
      <c r="B124" s="113"/>
      <c r="C124" s="37" t="s">
        <v>209</v>
      </c>
      <c r="D124" s="37" t="s">
        <v>229</v>
      </c>
      <c r="E124" s="10"/>
      <c r="F124" s="26"/>
      <c r="G124" s="108">
        <v>396.53728411500003</v>
      </c>
      <c r="H124" s="8">
        <f t="shared" si="28"/>
        <v>0</v>
      </c>
      <c r="I124" s="90">
        <v>6.5</v>
      </c>
      <c r="J124" s="23">
        <f t="shared" si="41"/>
        <v>0</v>
      </c>
      <c r="K124" s="7">
        <v>15</v>
      </c>
      <c r="L124" s="23">
        <f t="shared" si="42"/>
        <v>0</v>
      </c>
      <c r="M124" s="9">
        <f>L124*Data!$D$13</f>
        <v>0</v>
      </c>
      <c r="N124" s="8">
        <f t="shared" si="43"/>
        <v>0</v>
      </c>
      <c r="P124" s="109"/>
      <c r="Q124" s="105">
        <v>177.24</v>
      </c>
      <c r="S124" s="107">
        <f t="shared" si="50"/>
        <v>187.87440000000001</v>
      </c>
    </row>
    <row r="125" spans="1:19" ht="16.5" customHeight="1" x14ac:dyDescent="0.3">
      <c r="A125">
        <f t="shared" si="51"/>
        <v>1</v>
      </c>
      <c r="B125" s="113"/>
      <c r="C125" s="37" t="s">
        <v>210</v>
      </c>
      <c r="D125" s="37" t="s">
        <v>230</v>
      </c>
      <c r="E125" s="10"/>
      <c r="F125" s="26"/>
      <c r="G125" s="108">
        <v>353.25425693250003</v>
      </c>
      <c r="H125" s="8">
        <f t="shared" si="28"/>
        <v>0</v>
      </c>
      <c r="I125" s="90">
        <v>6.25</v>
      </c>
      <c r="J125" s="23">
        <f t="shared" si="41"/>
        <v>0</v>
      </c>
      <c r="K125" s="7">
        <v>15</v>
      </c>
      <c r="L125" s="23">
        <f t="shared" si="42"/>
        <v>0</v>
      </c>
      <c r="M125" s="9">
        <f>L125*Data!$D$13</f>
        <v>0</v>
      </c>
      <c r="N125" s="8">
        <f t="shared" si="43"/>
        <v>0</v>
      </c>
      <c r="P125" s="109"/>
      <c r="Q125" s="105">
        <v>157.88999999999999</v>
      </c>
      <c r="S125" s="107">
        <f t="shared" si="50"/>
        <v>167.36339999999998</v>
      </c>
    </row>
    <row r="126" spans="1:19" ht="16.5" customHeight="1" x14ac:dyDescent="0.3">
      <c r="A126">
        <f t="shared" si="51"/>
        <v>1</v>
      </c>
      <c r="B126" s="113"/>
      <c r="C126" s="37" t="s">
        <v>211</v>
      </c>
      <c r="D126" s="37" t="s">
        <v>231</v>
      </c>
      <c r="E126" s="10"/>
      <c r="F126" s="26"/>
      <c r="G126" s="108">
        <v>543.37831080750016</v>
      </c>
      <c r="H126" s="8">
        <f t="shared" si="28"/>
        <v>0</v>
      </c>
      <c r="I126" s="90">
        <v>11.6</v>
      </c>
      <c r="J126" s="23">
        <f t="shared" si="41"/>
        <v>0</v>
      </c>
      <c r="K126" s="7">
        <v>15</v>
      </c>
      <c r="L126" s="23">
        <f t="shared" si="42"/>
        <v>0</v>
      </c>
      <c r="M126" s="9">
        <f>L126*Data!$D$13</f>
        <v>0</v>
      </c>
      <c r="N126" s="8">
        <f t="shared" si="43"/>
        <v>0</v>
      </c>
      <c r="P126" s="109"/>
      <c r="Q126" s="105">
        <v>242.86</v>
      </c>
      <c r="S126" s="107">
        <f t="shared" si="50"/>
        <v>257.4316</v>
      </c>
    </row>
    <row r="127" spans="1:19" ht="16.5" customHeight="1" x14ac:dyDescent="0.3">
      <c r="A127">
        <f t="shared" si="51"/>
        <v>1</v>
      </c>
      <c r="B127" s="113"/>
      <c r="C127" s="37" t="s">
        <v>212</v>
      </c>
      <c r="D127" s="37" t="s">
        <v>232</v>
      </c>
      <c r="E127" s="10"/>
      <c r="F127" s="26"/>
      <c r="G127" s="108">
        <v>543.37831080750016</v>
      </c>
      <c r="H127" s="8">
        <f t="shared" si="28"/>
        <v>0</v>
      </c>
      <c r="I127" s="90">
        <v>11.6</v>
      </c>
      <c r="J127" s="23">
        <f t="shared" si="41"/>
        <v>0</v>
      </c>
      <c r="K127" s="7">
        <v>15</v>
      </c>
      <c r="L127" s="23">
        <f t="shared" si="42"/>
        <v>0</v>
      </c>
      <c r="M127" s="9">
        <f>L127*Data!$D$13</f>
        <v>0</v>
      </c>
      <c r="N127" s="8">
        <f t="shared" si="43"/>
        <v>0</v>
      </c>
      <c r="P127" s="109"/>
      <c r="Q127" s="105">
        <v>242.86</v>
      </c>
      <c r="S127" s="107">
        <f t="shared" si="50"/>
        <v>257.4316</v>
      </c>
    </row>
    <row r="128" spans="1:19" ht="16.5" customHeight="1" x14ac:dyDescent="0.3">
      <c r="A128">
        <f t="shared" si="51"/>
        <v>1</v>
      </c>
      <c r="B128" s="113"/>
      <c r="C128" s="37" t="s">
        <v>213</v>
      </c>
      <c r="D128" s="37" t="s">
        <v>233</v>
      </c>
      <c r="E128" s="10"/>
      <c r="F128" s="26"/>
      <c r="G128" s="108">
        <v>575.88136688249995</v>
      </c>
      <c r="H128" s="8">
        <f t="shared" si="28"/>
        <v>0</v>
      </c>
      <c r="I128" s="90">
        <v>11.6</v>
      </c>
      <c r="J128" s="23">
        <f t="shared" si="41"/>
        <v>0</v>
      </c>
      <c r="K128" s="7">
        <v>15</v>
      </c>
      <c r="L128" s="23">
        <f t="shared" si="42"/>
        <v>0</v>
      </c>
      <c r="M128" s="9">
        <f>L128*Data!$D$13</f>
        <v>0</v>
      </c>
      <c r="N128" s="8">
        <f t="shared" si="43"/>
        <v>0</v>
      </c>
      <c r="P128" s="109"/>
      <c r="Q128" s="105">
        <v>257.39</v>
      </c>
      <c r="S128" s="107">
        <f t="shared" si="50"/>
        <v>272.83339999999998</v>
      </c>
    </row>
    <row r="129" spans="1:19" ht="16.5" customHeight="1" x14ac:dyDescent="0.3">
      <c r="A129">
        <f t="shared" si="51"/>
        <v>1</v>
      </c>
      <c r="B129" s="113"/>
      <c r="C129" s="37" t="s">
        <v>214</v>
      </c>
      <c r="D129" s="37" t="s">
        <v>234</v>
      </c>
      <c r="E129" s="10"/>
      <c r="F129" s="26"/>
      <c r="G129" s="108">
        <v>604.21800804750023</v>
      </c>
      <c r="H129" s="8">
        <f t="shared" si="28"/>
        <v>0</v>
      </c>
      <c r="I129" s="90">
        <v>12.5</v>
      </c>
      <c r="J129" s="23">
        <f t="shared" si="41"/>
        <v>0</v>
      </c>
      <c r="K129" s="7">
        <v>15</v>
      </c>
      <c r="L129" s="23">
        <f t="shared" si="42"/>
        <v>0</v>
      </c>
      <c r="M129" s="9">
        <f>L129*Data!$D$13</f>
        <v>0</v>
      </c>
      <c r="N129" s="8">
        <f t="shared" si="43"/>
        <v>0</v>
      </c>
      <c r="P129" s="109"/>
      <c r="Q129" s="105">
        <v>270.05</v>
      </c>
      <c r="S129" s="107">
        <f t="shared" si="50"/>
        <v>286.25300000000004</v>
      </c>
    </row>
    <row r="130" spans="1:19" ht="16.5" customHeight="1" x14ac:dyDescent="0.3">
      <c r="B130" s="67"/>
      <c r="C130" s="65"/>
      <c r="D130" s="65"/>
      <c r="E130" s="89"/>
      <c r="F130" s="26"/>
      <c r="G130" s="108"/>
      <c r="H130" s="8"/>
      <c r="I130" s="38"/>
      <c r="J130" s="23"/>
      <c r="K130" s="7"/>
      <c r="L130" s="23"/>
      <c r="M130" s="9"/>
      <c r="N130" s="8"/>
      <c r="P130" s="109"/>
      <c r="Q130" s="104"/>
      <c r="S130" s="107"/>
    </row>
    <row r="131" spans="1:19" ht="16.5" customHeight="1" x14ac:dyDescent="0.3">
      <c r="A131">
        <f>IF(E131&gt;0,A129+1,A129)</f>
        <v>1</v>
      </c>
      <c r="B131" s="113"/>
      <c r="C131" s="37" t="s">
        <v>235</v>
      </c>
      <c r="D131" s="37" t="s">
        <v>243</v>
      </c>
      <c r="E131" s="10"/>
      <c r="F131" s="26"/>
      <c r="G131" s="108">
        <v>685.37525269499997</v>
      </c>
      <c r="H131" s="8">
        <f t="shared" si="28"/>
        <v>0</v>
      </c>
      <c r="I131" s="98">
        <v>13.8</v>
      </c>
      <c r="J131" s="23">
        <f t="shared" si="41"/>
        <v>0</v>
      </c>
      <c r="K131" s="7">
        <v>30</v>
      </c>
      <c r="L131" s="23">
        <f t="shared" si="42"/>
        <v>0</v>
      </c>
      <c r="M131" s="9">
        <f>L131*Data!$D$13</f>
        <v>0</v>
      </c>
      <c r="N131" s="8">
        <f t="shared" si="43"/>
        <v>0</v>
      </c>
      <c r="P131" s="109"/>
      <c r="Q131" s="105">
        <v>306.33</v>
      </c>
      <c r="S131" s="107">
        <f>SUM(Q131*1.06)</f>
        <v>324.70979999999997</v>
      </c>
    </row>
    <row r="132" spans="1:19" ht="16.5" customHeight="1" x14ac:dyDescent="0.3">
      <c r="A132">
        <f t="shared" si="4"/>
        <v>1</v>
      </c>
      <c r="B132" s="113"/>
      <c r="C132" s="37" t="s">
        <v>236</v>
      </c>
      <c r="D132" s="37" t="s">
        <v>244</v>
      </c>
      <c r="E132" s="10"/>
      <c r="F132" s="26"/>
      <c r="G132" s="108">
        <v>838.93023112500009</v>
      </c>
      <c r="H132" s="8">
        <f t="shared" si="28"/>
        <v>0</v>
      </c>
      <c r="I132" s="98">
        <v>13.8</v>
      </c>
      <c r="J132" s="23">
        <f t="shared" si="41"/>
        <v>0</v>
      </c>
      <c r="K132" s="7">
        <v>30</v>
      </c>
      <c r="L132" s="23">
        <f t="shared" si="42"/>
        <v>0</v>
      </c>
      <c r="M132" s="9">
        <f>L132*Data!$D$13</f>
        <v>0</v>
      </c>
      <c r="N132" s="8">
        <f t="shared" si="43"/>
        <v>0</v>
      </c>
      <c r="P132" s="109"/>
      <c r="Q132" s="105">
        <v>374.96</v>
      </c>
      <c r="S132" s="107">
        <f t="shared" ref="S132:S138" si="52">SUM(Q132*1.06)</f>
        <v>397.45760000000001</v>
      </c>
    </row>
    <row r="133" spans="1:19" ht="16.5" customHeight="1" x14ac:dyDescent="0.3">
      <c r="A133">
        <f t="shared" si="4"/>
        <v>1</v>
      </c>
      <c r="B133" s="113"/>
      <c r="C133" s="37" t="s">
        <v>237</v>
      </c>
      <c r="D133" s="37" t="s">
        <v>245</v>
      </c>
      <c r="E133" s="10"/>
      <c r="F133" s="26"/>
      <c r="G133" s="108">
        <v>1119.8369520450001</v>
      </c>
      <c r="H133" s="8">
        <f t="shared" si="28"/>
        <v>0</v>
      </c>
      <c r="I133" s="98">
        <v>13.8</v>
      </c>
      <c r="J133" s="23">
        <f t="shared" si="41"/>
        <v>0</v>
      </c>
      <c r="K133" s="7">
        <v>30</v>
      </c>
      <c r="L133" s="23">
        <f t="shared" si="42"/>
        <v>0</v>
      </c>
      <c r="M133" s="9">
        <f>L133*Data!$D$13</f>
        <v>0</v>
      </c>
      <c r="N133" s="8">
        <f t="shared" si="43"/>
        <v>0</v>
      </c>
      <c r="P133" s="109"/>
      <c r="Q133" s="105">
        <v>500.51</v>
      </c>
      <c r="S133" s="107">
        <f t="shared" si="52"/>
        <v>530.54060000000004</v>
      </c>
    </row>
    <row r="134" spans="1:19" ht="16.5" customHeight="1" x14ac:dyDescent="0.3">
      <c r="A134">
        <f t="shared" ref="A134:A135" si="53">IF(E134&gt;0,A133+1,A133)</f>
        <v>1</v>
      </c>
      <c r="B134" s="113"/>
      <c r="C134" s="37" t="s">
        <v>238</v>
      </c>
      <c r="D134" s="37" t="s">
        <v>246</v>
      </c>
      <c r="E134" s="10"/>
      <c r="F134" s="26"/>
      <c r="G134" s="108">
        <v>1509.3339989175001</v>
      </c>
      <c r="H134" s="8">
        <f t="shared" si="28"/>
        <v>0</v>
      </c>
      <c r="I134" s="98">
        <v>13.8</v>
      </c>
      <c r="J134" s="23">
        <f t="shared" si="41"/>
        <v>0</v>
      </c>
      <c r="K134" s="7">
        <v>30</v>
      </c>
      <c r="L134" s="23">
        <f t="shared" si="42"/>
        <v>0</v>
      </c>
      <c r="M134" s="9">
        <f>L134*Data!$D$13</f>
        <v>0</v>
      </c>
      <c r="N134" s="8">
        <f t="shared" si="43"/>
        <v>0</v>
      </c>
      <c r="P134" s="109"/>
      <c r="Q134" s="105">
        <v>674.59</v>
      </c>
      <c r="S134" s="107">
        <f t="shared" si="52"/>
        <v>715.06540000000007</v>
      </c>
    </row>
    <row r="135" spans="1:19" ht="16.5" customHeight="1" x14ac:dyDescent="0.3">
      <c r="A135">
        <f t="shared" si="53"/>
        <v>1</v>
      </c>
      <c r="B135" s="113"/>
      <c r="C135" s="37" t="s">
        <v>239</v>
      </c>
      <c r="D135" s="37" t="s">
        <v>247</v>
      </c>
      <c r="E135" s="10"/>
      <c r="F135" s="26"/>
      <c r="G135" s="108">
        <v>943.80592209750023</v>
      </c>
      <c r="H135" s="8">
        <f t="shared" si="28"/>
        <v>0</v>
      </c>
      <c r="I135" s="98">
        <v>12.6</v>
      </c>
      <c r="J135" s="23">
        <f t="shared" si="41"/>
        <v>0</v>
      </c>
      <c r="K135" s="7">
        <v>30</v>
      </c>
      <c r="L135" s="23">
        <f t="shared" si="42"/>
        <v>0</v>
      </c>
      <c r="M135" s="9">
        <f>L135*Data!$D$13</f>
        <v>0</v>
      </c>
      <c r="N135" s="8">
        <f t="shared" si="43"/>
        <v>0</v>
      </c>
      <c r="P135" s="109"/>
      <c r="Q135" s="105">
        <v>421.83</v>
      </c>
      <c r="S135" s="107">
        <f t="shared" si="52"/>
        <v>447.13979999999998</v>
      </c>
    </row>
    <row r="136" spans="1:19" ht="15.6" x14ac:dyDescent="0.3">
      <c r="A136">
        <f>IF(E136&gt;0,A135+1,A135)</f>
        <v>1</v>
      </c>
      <c r="B136" s="113"/>
      <c r="C136" s="37" t="s">
        <v>240</v>
      </c>
      <c r="D136" s="37" t="s">
        <v>248</v>
      </c>
      <c r="E136" s="10"/>
      <c r="F136" s="26"/>
      <c r="G136" s="108">
        <v>932.54907217500022</v>
      </c>
      <c r="H136" s="8">
        <f t="shared" si="28"/>
        <v>0</v>
      </c>
      <c r="I136" s="90">
        <v>13.8</v>
      </c>
      <c r="J136" s="23">
        <f t="shared" si="41"/>
        <v>0</v>
      </c>
      <c r="K136" s="7">
        <v>30</v>
      </c>
      <c r="L136" s="23">
        <f t="shared" si="42"/>
        <v>0</v>
      </c>
      <c r="M136" s="9">
        <f>L136*Data!$D$13</f>
        <v>0</v>
      </c>
      <c r="N136" s="8">
        <f t="shared" si="43"/>
        <v>0</v>
      </c>
      <c r="P136" s="109"/>
      <c r="Q136" s="105">
        <v>416.8</v>
      </c>
      <c r="S136" s="107">
        <f t="shared" si="52"/>
        <v>441.80800000000005</v>
      </c>
    </row>
    <row r="137" spans="1:19" ht="15.6" x14ac:dyDescent="0.3">
      <c r="A137">
        <f t="shared" ref="A137:A206" si="54">IF(E137&gt;0,A136+1,A136)</f>
        <v>1</v>
      </c>
      <c r="B137" s="113"/>
      <c r="C137" s="37" t="s">
        <v>241</v>
      </c>
      <c r="D137" s="37" t="s">
        <v>249</v>
      </c>
      <c r="E137" s="10"/>
      <c r="F137" s="26"/>
      <c r="G137" s="108">
        <v>981.25345851750012</v>
      </c>
      <c r="H137" s="8">
        <f t="shared" si="28"/>
        <v>0</v>
      </c>
      <c r="I137" s="90">
        <v>14.75</v>
      </c>
      <c r="J137" s="23">
        <f t="shared" si="41"/>
        <v>0</v>
      </c>
      <c r="K137" s="7">
        <v>30</v>
      </c>
      <c r="L137" s="23">
        <f t="shared" si="42"/>
        <v>0</v>
      </c>
      <c r="M137" s="9">
        <f>L137*Data!$D$13</f>
        <v>0</v>
      </c>
      <c r="N137" s="8">
        <f t="shared" si="43"/>
        <v>0</v>
      </c>
      <c r="P137" s="109"/>
      <c r="Q137" s="105">
        <v>438.57</v>
      </c>
      <c r="S137" s="107">
        <f t="shared" si="52"/>
        <v>464.88420000000002</v>
      </c>
    </row>
    <row r="138" spans="1:19" ht="15.6" x14ac:dyDescent="0.3">
      <c r="A138">
        <f t="shared" si="54"/>
        <v>1</v>
      </c>
      <c r="B138" s="113"/>
      <c r="C138" s="37" t="s">
        <v>242</v>
      </c>
      <c r="D138" s="37" t="s">
        <v>250</v>
      </c>
      <c r="E138" s="10"/>
      <c r="F138" s="26"/>
      <c r="G138" s="108">
        <v>1531.810050435</v>
      </c>
      <c r="H138" s="8">
        <f t="shared" si="28"/>
        <v>0</v>
      </c>
      <c r="I138" s="90">
        <v>22</v>
      </c>
      <c r="J138" s="23">
        <f t="shared" si="41"/>
        <v>0</v>
      </c>
      <c r="K138" s="7">
        <v>30</v>
      </c>
      <c r="L138" s="23">
        <f t="shared" si="42"/>
        <v>0</v>
      </c>
      <c r="M138" s="9">
        <f>L138*Data!$D$13</f>
        <v>0</v>
      </c>
      <c r="N138" s="8">
        <f t="shared" si="43"/>
        <v>0</v>
      </c>
      <c r="P138" s="109"/>
      <c r="Q138" s="105">
        <v>684.64</v>
      </c>
      <c r="S138" s="107">
        <f t="shared" si="52"/>
        <v>725.71839999999997</v>
      </c>
    </row>
    <row r="139" spans="1:19" ht="16.5" customHeight="1" x14ac:dyDescent="0.3">
      <c r="B139" s="67"/>
      <c r="C139" s="65"/>
      <c r="D139" s="65"/>
      <c r="E139" s="89"/>
      <c r="F139" s="26"/>
      <c r="G139" s="108"/>
      <c r="H139" s="8"/>
      <c r="I139" s="38"/>
      <c r="J139" s="23"/>
      <c r="K139" s="7"/>
      <c r="L139" s="23"/>
      <c r="M139" s="9"/>
      <c r="N139" s="8"/>
      <c r="P139" s="109"/>
      <c r="Q139" s="104"/>
      <c r="S139" s="107"/>
    </row>
    <row r="140" spans="1:19" ht="15.6" x14ac:dyDescent="0.3">
      <c r="A140">
        <f>IF(E140&gt;0,A138+1,A138)</f>
        <v>1</v>
      </c>
      <c r="B140" s="113"/>
      <c r="C140" s="37" t="s">
        <v>333</v>
      </c>
      <c r="D140" s="37" t="s">
        <v>257</v>
      </c>
      <c r="E140" s="10"/>
      <c r="F140" s="26"/>
      <c r="G140" s="108">
        <v>101.1108582225</v>
      </c>
      <c r="H140" s="8">
        <f t="shared" si="28"/>
        <v>0</v>
      </c>
      <c r="I140" s="90">
        <v>1.1000000000000001</v>
      </c>
      <c r="J140" s="23">
        <f t="shared" si="41"/>
        <v>0</v>
      </c>
      <c r="K140" s="7">
        <v>5</v>
      </c>
      <c r="L140" s="23">
        <f t="shared" si="42"/>
        <v>0</v>
      </c>
      <c r="M140" s="9">
        <f>L140*Data!$D$13</f>
        <v>0</v>
      </c>
      <c r="N140" s="8">
        <f t="shared" si="43"/>
        <v>0</v>
      </c>
      <c r="P140" s="109"/>
      <c r="Q140" s="105">
        <v>45.19</v>
      </c>
      <c r="S140" s="107">
        <f>SUM(Q140*1.06)</f>
        <v>47.901400000000002</v>
      </c>
    </row>
    <row r="141" spans="1:19" ht="15.6" x14ac:dyDescent="0.3">
      <c r="A141">
        <f t="shared" si="54"/>
        <v>1</v>
      </c>
      <c r="B141" s="113"/>
      <c r="C141" s="37" t="s">
        <v>251</v>
      </c>
      <c r="D141" s="37" t="s">
        <v>258</v>
      </c>
      <c r="E141" s="10"/>
      <c r="F141" s="26"/>
      <c r="G141" s="108">
        <v>576.7598278575</v>
      </c>
      <c r="H141" s="8">
        <f t="shared" si="28"/>
        <v>0</v>
      </c>
      <c r="I141" s="98">
        <v>0.9</v>
      </c>
      <c r="J141" s="23">
        <f t="shared" si="41"/>
        <v>0</v>
      </c>
      <c r="K141" s="7">
        <v>5</v>
      </c>
      <c r="L141" s="23">
        <f t="shared" si="42"/>
        <v>0</v>
      </c>
      <c r="M141" s="9">
        <f>L141*Data!$D$13</f>
        <v>0</v>
      </c>
      <c r="N141" s="8">
        <f t="shared" si="43"/>
        <v>0</v>
      </c>
      <c r="P141" s="109"/>
      <c r="Q141" s="105">
        <v>257.77999999999997</v>
      </c>
      <c r="S141" s="107">
        <f t="shared" ref="S141:S146" si="55">SUM(Q141*1.06)</f>
        <v>273.24680000000001</v>
      </c>
    </row>
    <row r="142" spans="1:19" ht="16.5" customHeight="1" x14ac:dyDescent="0.3">
      <c r="A142">
        <f>IF(E142&gt;0,A141+1,A141)</f>
        <v>1</v>
      </c>
      <c r="B142" s="113"/>
      <c r="C142" s="37" t="s">
        <v>252</v>
      </c>
      <c r="D142" s="37" t="s">
        <v>259</v>
      </c>
      <c r="E142" s="10"/>
      <c r="F142" s="26"/>
      <c r="G142" s="108">
        <v>101.1108582225</v>
      </c>
      <c r="H142" s="8">
        <f t="shared" si="28"/>
        <v>0</v>
      </c>
      <c r="I142" s="98">
        <v>1.4</v>
      </c>
      <c r="J142" s="23">
        <f t="shared" si="41"/>
        <v>0</v>
      </c>
      <c r="K142" s="7">
        <v>5</v>
      </c>
      <c r="L142" s="23">
        <f t="shared" si="42"/>
        <v>0</v>
      </c>
      <c r="M142" s="9">
        <f>L142*Data!$D$13</f>
        <v>0</v>
      </c>
      <c r="N142" s="8">
        <f t="shared" si="43"/>
        <v>0</v>
      </c>
      <c r="P142" s="109"/>
      <c r="Q142" s="105">
        <v>45.19</v>
      </c>
      <c r="S142" s="107">
        <f t="shared" si="55"/>
        <v>47.901400000000002</v>
      </c>
    </row>
    <row r="143" spans="1:19" ht="16.5" customHeight="1" x14ac:dyDescent="0.3">
      <c r="A143">
        <f>IF(E143&gt;0,A142+1,A142)</f>
        <v>1</v>
      </c>
      <c r="B143" s="113"/>
      <c r="C143" s="37" t="s">
        <v>253</v>
      </c>
      <c r="D143" s="37" t="s">
        <v>260</v>
      </c>
      <c r="E143" s="10"/>
      <c r="F143" s="26"/>
      <c r="G143" s="108">
        <v>644.20053185250015</v>
      </c>
      <c r="H143" s="8">
        <f t="shared" si="28"/>
        <v>0</v>
      </c>
      <c r="I143" s="98">
        <v>1</v>
      </c>
      <c r="J143" s="23">
        <f t="shared" si="41"/>
        <v>0</v>
      </c>
      <c r="K143" s="7">
        <v>5</v>
      </c>
      <c r="L143" s="23">
        <f t="shared" si="42"/>
        <v>0</v>
      </c>
      <c r="M143" s="9">
        <f>L143*Data!$D$13</f>
        <v>0</v>
      </c>
      <c r="N143" s="8">
        <f t="shared" si="43"/>
        <v>0</v>
      </c>
      <c r="P143" s="109"/>
      <c r="Q143" s="105">
        <v>287.92</v>
      </c>
      <c r="S143" s="107">
        <f t="shared" si="55"/>
        <v>305.19520000000006</v>
      </c>
    </row>
    <row r="144" spans="1:19" ht="16.5" customHeight="1" x14ac:dyDescent="0.3">
      <c r="A144">
        <f t="shared" ref="A144:A146" si="56">IF(E144&gt;0,A143+1,A143)</f>
        <v>1</v>
      </c>
      <c r="B144" s="113"/>
      <c r="C144" s="37" t="s">
        <v>254</v>
      </c>
      <c r="D144" s="37" t="s">
        <v>261</v>
      </c>
      <c r="E144" s="10"/>
      <c r="F144" s="26"/>
      <c r="G144" s="108">
        <v>116.09489256750001</v>
      </c>
      <c r="H144" s="8">
        <f t="shared" si="28"/>
        <v>0</v>
      </c>
      <c r="I144" s="90">
        <v>2.5</v>
      </c>
      <c r="J144" s="23">
        <f t="shared" si="41"/>
        <v>0</v>
      </c>
      <c r="K144" s="7">
        <v>5</v>
      </c>
      <c r="L144" s="23">
        <f t="shared" si="42"/>
        <v>0</v>
      </c>
      <c r="M144" s="9">
        <f>L144*Data!$D$13</f>
        <v>0</v>
      </c>
      <c r="N144" s="8">
        <f t="shared" si="43"/>
        <v>0</v>
      </c>
      <c r="P144" s="109"/>
      <c r="Q144" s="105">
        <v>51.89</v>
      </c>
      <c r="S144" s="107">
        <f t="shared" si="55"/>
        <v>55.003400000000006</v>
      </c>
    </row>
    <row r="145" spans="1:19" ht="16.5" customHeight="1" x14ac:dyDescent="0.3">
      <c r="A145">
        <f t="shared" si="56"/>
        <v>1</v>
      </c>
      <c r="B145" s="113"/>
      <c r="C145" s="37" t="s">
        <v>255</v>
      </c>
      <c r="D145" s="37" t="s">
        <v>262</v>
      </c>
      <c r="E145" s="10"/>
      <c r="F145" s="26"/>
      <c r="G145" s="108">
        <v>314.77766622749999</v>
      </c>
      <c r="H145" s="8">
        <f t="shared" si="28"/>
        <v>0</v>
      </c>
      <c r="I145" s="90">
        <v>6.7</v>
      </c>
      <c r="J145" s="23">
        <f t="shared" si="41"/>
        <v>0</v>
      </c>
      <c r="K145" s="7">
        <v>5</v>
      </c>
      <c r="L145" s="23">
        <f t="shared" si="42"/>
        <v>0</v>
      </c>
      <c r="M145" s="9">
        <f>L145*Data!$D$13</f>
        <v>0</v>
      </c>
      <c r="N145" s="8">
        <f t="shared" si="43"/>
        <v>0</v>
      </c>
      <c r="P145" s="109"/>
      <c r="Q145" s="105">
        <v>140.69</v>
      </c>
      <c r="S145" s="107">
        <f t="shared" si="55"/>
        <v>149.13140000000001</v>
      </c>
    </row>
    <row r="146" spans="1:19" ht="16.5" customHeight="1" x14ac:dyDescent="0.3">
      <c r="A146">
        <f t="shared" si="56"/>
        <v>1</v>
      </c>
      <c r="B146" s="113"/>
      <c r="C146" s="37" t="s">
        <v>256</v>
      </c>
      <c r="D146" s="37" t="s">
        <v>263</v>
      </c>
      <c r="E146" s="10"/>
      <c r="F146" s="26"/>
      <c r="G146" s="108">
        <v>635.03943882750002</v>
      </c>
      <c r="H146" s="8">
        <f t="shared" si="28"/>
        <v>0</v>
      </c>
      <c r="I146" s="90">
        <v>13</v>
      </c>
      <c r="J146" s="23">
        <f t="shared" si="41"/>
        <v>0</v>
      </c>
      <c r="K146" s="7">
        <v>5</v>
      </c>
      <c r="L146" s="23">
        <f t="shared" si="42"/>
        <v>0</v>
      </c>
      <c r="M146" s="9">
        <f>L146*Data!$D$13</f>
        <v>0</v>
      </c>
      <c r="N146" s="8">
        <f t="shared" si="43"/>
        <v>0</v>
      </c>
      <c r="P146" s="109"/>
      <c r="Q146" s="105">
        <v>283.83</v>
      </c>
      <c r="S146" s="107">
        <f t="shared" si="55"/>
        <v>300.85980000000001</v>
      </c>
    </row>
    <row r="147" spans="1:19" ht="16.5" customHeight="1" x14ac:dyDescent="0.3">
      <c r="B147" s="67"/>
      <c r="C147" s="65"/>
      <c r="D147" s="65"/>
      <c r="E147" s="89"/>
      <c r="F147" s="26"/>
      <c r="G147" s="108"/>
      <c r="H147" s="8"/>
      <c r="I147" s="38"/>
      <c r="J147" s="23"/>
      <c r="K147" s="7"/>
      <c r="L147" s="23"/>
      <c r="M147" s="9"/>
      <c r="N147" s="8"/>
      <c r="P147" s="109"/>
      <c r="Q147" s="106"/>
      <c r="S147" s="107"/>
    </row>
    <row r="148" spans="1:19" ht="16.5" customHeight="1" x14ac:dyDescent="0.3">
      <c r="A148">
        <f>IF(E148&gt;0,A146+1,A146)</f>
        <v>1</v>
      </c>
      <c r="B148" s="113"/>
      <c r="C148" s="37" t="s">
        <v>332</v>
      </c>
      <c r="D148" s="37" t="s">
        <v>268</v>
      </c>
      <c r="E148" s="10"/>
      <c r="F148" s="26"/>
      <c r="G148" s="108">
        <v>1500.6748835925002</v>
      </c>
      <c r="H148" s="8">
        <f t="shared" si="28"/>
        <v>0</v>
      </c>
      <c r="I148" s="90">
        <v>12.3</v>
      </c>
      <c r="J148" s="23">
        <f t="shared" si="41"/>
        <v>0</v>
      </c>
      <c r="K148" s="7">
        <v>20</v>
      </c>
      <c r="L148" s="23">
        <f t="shared" si="42"/>
        <v>0</v>
      </c>
      <c r="M148" s="9">
        <f>L148*Data!$D$13</f>
        <v>0</v>
      </c>
      <c r="N148" s="8">
        <f t="shared" si="43"/>
        <v>0</v>
      </c>
      <c r="P148" s="109"/>
      <c r="Q148" s="105">
        <v>643.9</v>
      </c>
      <c r="S148" s="107">
        <f>SUM(Q148*1.06)</f>
        <v>682.53399999999999</v>
      </c>
    </row>
    <row r="149" spans="1:19" ht="16.5" customHeight="1" x14ac:dyDescent="0.3">
      <c r="A149">
        <f t="shared" si="54"/>
        <v>1</v>
      </c>
      <c r="B149" s="113"/>
      <c r="C149" s="37" t="s">
        <v>264</v>
      </c>
      <c r="D149" s="37" t="s">
        <v>269</v>
      </c>
      <c r="E149" s="10"/>
      <c r="F149" s="26"/>
      <c r="G149" s="108">
        <v>1533.2155879950001</v>
      </c>
      <c r="H149" s="8">
        <f t="shared" si="28"/>
        <v>0</v>
      </c>
      <c r="I149" s="90">
        <v>15</v>
      </c>
      <c r="J149" s="23">
        <f t="shared" si="41"/>
        <v>0</v>
      </c>
      <c r="K149" s="7">
        <v>20</v>
      </c>
      <c r="L149" s="23">
        <f t="shared" si="42"/>
        <v>0</v>
      </c>
      <c r="M149" s="9">
        <f>L149*Data!$D$13</f>
        <v>0</v>
      </c>
      <c r="N149" s="8">
        <f t="shared" si="43"/>
        <v>0</v>
      </c>
      <c r="P149" s="109"/>
      <c r="Q149" s="105">
        <v>657.86</v>
      </c>
      <c r="S149" s="107">
        <f t="shared" ref="S149:S152" si="57">SUM(Q149*1.06)</f>
        <v>697.33160000000009</v>
      </c>
    </row>
    <row r="150" spans="1:19" ht="16.5" customHeight="1" x14ac:dyDescent="0.3">
      <c r="A150">
        <f t="shared" si="54"/>
        <v>1</v>
      </c>
      <c r="B150" s="113"/>
      <c r="C150" s="37" t="s">
        <v>265</v>
      </c>
      <c r="D150" s="37" t="s">
        <v>270</v>
      </c>
      <c r="E150" s="10"/>
      <c r="F150" s="26"/>
      <c r="G150" s="108">
        <v>1899.9228472875002</v>
      </c>
      <c r="H150" s="8">
        <f t="shared" si="28"/>
        <v>0</v>
      </c>
      <c r="I150" s="90">
        <v>22.3</v>
      </c>
      <c r="J150" s="23">
        <f t="shared" si="41"/>
        <v>0</v>
      </c>
      <c r="K150" s="7">
        <v>20</v>
      </c>
      <c r="L150" s="23">
        <f t="shared" si="42"/>
        <v>0</v>
      </c>
      <c r="M150" s="9">
        <f>L150*Data!$D$13</f>
        <v>0</v>
      </c>
      <c r="N150" s="8">
        <f t="shared" si="43"/>
        <v>0</v>
      </c>
      <c r="P150" s="109"/>
      <c r="Q150" s="105">
        <v>815.2</v>
      </c>
      <c r="S150" s="107">
        <f t="shared" si="57"/>
        <v>864.11200000000008</v>
      </c>
    </row>
    <row r="151" spans="1:19" ht="16.5" customHeight="1" x14ac:dyDescent="0.3">
      <c r="A151">
        <f t="shared" si="54"/>
        <v>1</v>
      </c>
      <c r="B151" s="113"/>
      <c r="C151" s="37" t="s">
        <v>266</v>
      </c>
      <c r="D151" s="37" t="s">
        <v>271</v>
      </c>
      <c r="E151" s="10"/>
      <c r="F151" s="26"/>
      <c r="G151" s="108">
        <v>3738.4036240950004</v>
      </c>
      <c r="H151" s="8">
        <f t="shared" si="28"/>
        <v>0</v>
      </c>
      <c r="I151" s="90">
        <v>36</v>
      </c>
      <c r="J151" s="23">
        <f t="shared" si="41"/>
        <v>0</v>
      </c>
      <c r="K151" s="7">
        <v>20</v>
      </c>
      <c r="L151" s="23">
        <f t="shared" si="42"/>
        <v>0</v>
      </c>
      <c r="M151" s="9">
        <f>L151*Data!$D$13</f>
        <v>0</v>
      </c>
      <c r="N151" s="8">
        <f t="shared" si="43"/>
        <v>0</v>
      </c>
      <c r="P151" s="109"/>
      <c r="Q151" s="105">
        <v>1604.04</v>
      </c>
      <c r="S151" s="107">
        <f t="shared" si="57"/>
        <v>1700.2824000000001</v>
      </c>
    </row>
    <row r="152" spans="1:19" ht="16.5" customHeight="1" x14ac:dyDescent="0.3">
      <c r="A152">
        <f t="shared" si="54"/>
        <v>1</v>
      </c>
      <c r="B152" s="113"/>
      <c r="C152" s="37" t="s">
        <v>267</v>
      </c>
      <c r="D152" s="37" t="s">
        <v>272</v>
      </c>
      <c r="E152" s="10"/>
      <c r="F152" s="26"/>
      <c r="G152" s="108">
        <v>5022.0108007650006</v>
      </c>
      <c r="H152" s="8">
        <f t="shared" si="28"/>
        <v>0</v>
      </c>
      <c r="I152" s="90">
        <v>58</v>
      </c>
      <c r="J152" s="23">
        <f t="shared" si="41"/>
        <v>0</v>
      </c>
      <c r="K152" s="7">
        <v>20</v>
      </c>
      <c r="L152" s="23">
        <f t="shared" si="42"/>
        <v>0</v>
      </c>
      <c r="M152" s="9">
        <f>L152*Data!$D$13</f>
        <v>0</v>
      </c>
      <c r="N152" s="8">
        <f t="shared" si="43"/>
        <v>0</v>
      </c>
      <c r="P152" s="109"/>
      <c r="Q152" s="105">
        <v>2154.79</v>
      </c>
      <c r="S152" s="107">
        <f t="shared" si="57"/>
        <v>2284.0774000000001</v>
      </c>
    </row>
    <row r="153" spans="1:19" ht="16.5" customHeight="1" x14ac:dyDescent="0.3">
      <c r="B153" s="67"/>
      <c r="C153" s="65"/>
      <c r="D153" s="65"/>
      <c r="E153" s="89"/>
      <c r="F153" s="26"/>
      <c r="G153" s="108"/>
      <c r="H153" s="8"/>
      <c r="I153" s="38"/>
      <c r="J153" s="23"/>
      <c r="K153" s="7"/>
      <c r="L153" s="23"/>
      <c r="M153" s="9"/>
      <c r="N153" s="8"/>
      <c r="P153" s="109"/>
      <c r="Q153" s="105"/>
      <c r="S153" s="107"/>
    </row>
    <row r="154" spans="1:19" ht="16.5" customHeight="1" x14ac:dyDescent="0.3">
      <c r="A154">
        <f>IF(E154&gt;0,A152+1,A152)</f>
        <v>1</v>
      </c>
      <c r="B154" s="67"/>
      <c r="C154" s="37" t="s">
        <v>325</v>
      </c>
      <c r="D154" s="37" t="s">
        <v>321</v>
      </c>
      <c r="E154" s="10"/>
      <c r="F154" s="26"/>
      <c r="G154" s="108">
        <v>1384.8435293175</v>
      </c>
      <c r="H154" s="8">
        <f t="shared" si="28"/>
        <v>0</v>
      </c>
      <c r="I154" s="90">
        <v>12.3</v>
      </c>
      <c r="J154" s="23">
        <f t="shared" si="41"/>
        <v>0</v>
      </c>
      <c r="K154" s="7">
        <v>20</v>
      </c>
      <c r="L154" s="23">
        <f t="shared" si="42"/>
        <v>0</v>
      </c>
      <c r="M154" s="9">
        <f>L154*Data!$D$13</f>
        <v>0</v>
      </c>
      <c r="N154" s="8">
        <f t="shared" si="43"/>
        <v>0</v>
      </c>
      <c r="P154" s="109"/>
      <c r="Q154" s="105">
        <v>673.82</v>
      </c>
      <c r="S154" s="107">
        <f>SUM(Q154*1.06)</f>
        <v>714.24920000000009</v>
      </c>
    </row>
    <row r="155" spans="1:19" ht="16.5" customHeight="1" x14ac:dyDescent="0.3">
      <c r="A155">
        <f t="shared" si="54"/>
        <v>1</v>
      </c>
      <c r="B155" s="67"/>
      <c r="C155" s="37" t="s">
        <v>326</v>
      </c>
      <c r="D155" s="37" t="s">
        <v>322</v>
      </c>
      <c r="E155" s="10"/>
      <c r="F155" s="26"/>
      <c r="G155" s="108">
        <v>1572.7212329850001</v>
      </c>
      <c r="H155" s="8">
        <f t="shared" si="28"/>
        <v>0</v>
      </c>
      <c r="I155" s="90">
        <v>15</v>
      </c>
      <c r="J155" s="23">
        <f t="shared" si="41"/>
        <v>0</v>
      </c>
      <c r="K155" s="7">
        <v>20</v>
      </c>
      <c r="L155" s="23">
        <f t="shared" si="42"/>
        <v>0</v>
      </c>
      <c r="M155" s="9">
        <f>L155*Data!$D$13</f>
        <v>0</v>
      </c>
      <c r="N155" s="8">
        <f t="shared" si="43"/>
        <v>0</v>
      </c>
      <c r="P155" s="109"/>
      <c r="Q155" s="105">
        <v>765.23</v>
      </c>
      <c r="S155" s="107">
        <f t="shared" ref="S155:S157" si="58">SUM(Q155*1.06)</f>
        <v>811.14380000000006</v>
      </c>
    </row>
    <row r="156" spans="1:19" ht="16.5" customHeight="1" x14ac:dyDescent="0.3">
      <c r="A156">
        <f t="shared" si="54"/>
        <v>1</v>
      </c>
      <c r="B156" s="67"/>
      <c r="C156" s="37" t="s">
        <v>327</v>
      </c>
      <c r="D156" s="37" t="s">
        <v>323</v>
      </c>
      <c r="E156" s="10"/>
      <c r="F156" s="26"/>
      <c r="G156" s="108">
        <v>1931.4721457324999</v>
      </c>
      <c r="H156" s="8">
        <f t="shared" si="28"/>
        <v>0</v>
      </c>
      <c r="I156" s="90">
        <v>22.3</v>
      </c>
      <c r="J156" s="23">
        <f t="shared" si="41"/>
        <v>0</v>
      </c>
      <c r="K156" s="7">
        <v>20</v>
      </c>
      <c r="L156" s="23">
        <f t="shared" si="42"/>
        <v>0</v>
      </c>
      <c r="M156" s="9">
        <f>L156*Data!$D$13</f>
        <v>0</v>
      </c>
      <c r="N156" s="8">
        <f t="shared" si="43"/>
        <v>0</v>
      </c>
      <c r="P156" s="109"/>
      <c r="Q156" s="105">
        <v>939.79</v>
      </c>
      <c r="S156" s="107">
        <f t="shared" si="58"/>
        <v>996.17740000000003</v>
      </c>
    </row>
    <row r="157" spans="1:19" ht="16.5" customHeight="1" x14ac:dyDescent="0.3">
      <c r="A157">
        <f t="shared" si="54"/>
        <v>1</v>
      </c>
      <c r="B157" s="67"/>
      <c r="C157" s="37" t="s">
        <v>328</v>
      </c>
      <c r="D157" s="37" t="s">
        <v>324</v>
      </c>
      <c r="E157" s="10"/>
      <c r="F157" s="26"/>
      <c r="G157" s="108">
        <v>3649.1394395925004</v>
      </c>
      <c r="H157" s="8">
        <f t="shared" si="28"/>
        <v>0</v>
      </c>
      <c r="I157" s="90">
        <v>36</v>
      </c>
      <c r="J157" s="23">
        <f t="shared" si="41"/>
        <v>0</v>
      </c>
      <c r="K157" s="7">
        <v>20</v>
      </c>
      <c r="L157" s="23">
        <f t="shared" si="42"/>
        <v>0</v>
      </c>
      <c r="M157" s="9">
        <f>L157*Data!$D$13</f>
        <v>0</v>
      </c>
      <c r="N157" s="8">
        <f t="shared" si="43"/>
        <v>0</v>
      </c>
      <c r="P157" s="109"/>
      <c r="Q157" s="105">
        <v>1775.55</v>
      </c>
      <c r="S157" s="107">
        <f t="shared" si="58"/>
        <v>1882.0830000000001</v>
      </c>
    </row>
    <row r="158" spans="1:19" ht="16.5" customHeight="1" x14ac:dyDescent="0.3">
      <c r="B158" s="67"/>
      <c r="C158" s="65"/>
      <c r="D158" s="65"/>
      <c r="E158" s="89"/>
      <c r="F158" s="26"/>
      <c r="G158" s="22"/>
      <c r="H158" s="8"/>
      <c r="I158" s="90"/>
      <c r="J158" s="23"/>
      <c r="K158" s="7"/>
      <c r="L158" s="23"/>
      <c r="M158" s="9"/>
      <c r="N158" s="8"/>
      <c r="P158" s="109"/>
      <c r="Q158" s="105"/>
      <c r="S158" s="107">
        <f t="shared" si="49"/>
        <v>0</v>
      </c>
    </row>
    <row r="159" spans="1:19" ht="16.5" customHeight="1" x14ac:dyDescent="0.3">
      <c r="A159">
        <f>IF(E159&gt;0,A157+1,A157)</f>
        <v>1</v>
      </c>
      <c r="B159" s="113" t="s">
        <v>320</v>
      </c>
      <c r="C159" s="65" t="s">
        <v>310</v>
      </c>
      <c r="D159" s="65" t="s">
        <v>315</v>
      </c>
      <c r="E159" s="10"/>
      <c r="F159" s="26"/>
      <c r="G159" s="22">
        <f t="shared" ref="G159:G163" si="59">SUM(S159*1)</f>
        <v>0</v>
      </c>
      <c r="H159" s="8">
        <f t="shared" si="28"/>
        <v>0</v>
      </c>
      <c r="I159" s="90">
        <v>12.3</v>
      </c>
      <c r="J159" s="23">
        <f t="shared" si="41"/>
        <v>0</v>
      </c>
      <c r="K159" s="7">
        <v>20</v>
      </c>
      <c r="L159" s="23">
        <f t="shared" si="42"/>
        <v>0</v>
      </c>
      <c r="M159" s="9">
        <f>L159*Data!$D$13</f>
        <v>0</v>
      </c>
      <c r="N159" s="8">
        <f t="shared" si="43"/>
        <v>0</v>
      </c>
      <c r="P159" s="109"/>
      <c r="Q159" s="105">
        <v>0</v>
      </c>
      <c r="S159" s="107">
        <f t="shared" si="49"/>
        <v>0</v>
      </c>
    </row>
    <row r="160" spans="1:19" ht="16.5" customHeight="1" x14ac:dyDescent="0.3">
      <c r="A160">
        <f t="shared" si="54"/>
        <v>1</v>
      </c>
      <c r="B160" s="113"/>
      <c r="C160" s="65" t="s">
        <v>311</v>
      </c>
      <c r="D160" s="65" t="s">
        <v>316</v>
      </c>
      <c r="E160" s="10"/>
      <c r="F160" s="26"/>
      <c r="G160" s="22">
        <f t="shared" si="59"/>
        <v>0</v>
      </c>
      <c r="H160" s="8">
        <f t="shared" si="28"/>
        <v>0</v>
      </c>
      <c r="I160" s="90">
        <v>15</v>
      </c>
      <c r="J160" s="23">
        <f t="shared" si="41"/>
        <v>0</v>
      </c>
      <c r="K160" s="7">
        <v>20</v>
      </c>
      <c r="L160" s="23">
        <f t="shared" si="42"/>
        <v>0</v>
      </c>
      <c r="M160" s="9">
        <f>L160*Data!$D$13</f>
        <v>0</v>
      </c>
      <c r="N160" s="8">
        <f t="shared" si="43"/>
        <v>0</v>
      </c>
      <c r="P160" s="109"/>
      <c r="Q160" s="105">
        <v>0</v>
      </c>
      <c r="S160" s="107">
        <f t="shared" si="49"/>
        <v>0</v>
      </c>
    </row>
    <row r="161" spans="1:19" ht="16.5" customHeight="1" x14ac:dyDescent="0.3">
      <c r="A161">
        <f t="shared" si="54"/>
        <v>1</v>
      </c>
      <c r="B161" s="113"/>
      <c r="C161" s="65" t="s">
        <v>312</v>
      </c>
      <c r="D161" s="65" t="s">
        <v>317</v>
      </c>
      <c r="E161" s="10"/>
      <c r="F161" s="26"/>
      <c r="G161" s="22">
        <f t="shared" si="59"/>
        <v>0</v>
      </c>
      <c r="H161" s="8">
        <f t="shared" si="28"/>
        <v>0</v>
      </c>
      <c r="I161" s="90">
        <v>22.3</v>
      </c>
      <c r="J161" s="23">
        <f t="shared" si="41"/>
        <v>0</v>
      </c>
      <c r="K161" s="7">
        <v>20</v>
      </c>
      <c r="L161" s="23">
        <f t="shared" si="42"/>
        <v>0</v>
      </c>
      <c r="M161" s="9">
        <f>L161*Data!$D$13</f>
        <v>0</v>
      </c>
      <c r="N161" s="8">
        <f t="shared" si="43"/>
        <v>0</v>
      </c>
      <c r="P161" s="109"/>
      <c r="Q161" s="105">
        <v>0</v>
      </c>
      <c r="S161" s="107">
        <f t="shared" si="49"/>
        <v>0</v>
      </c>
    </row>
    <row r="162" spans="1:19" ht="16.5" customHeight="1" x14ac:dyDescent="0.3">
      <c r="A162">
        <f t="shared" si="54"/>
        <v>1</v>
      </c>
      <c r="B162" s="113"/>
      <c r="C162" s="65" t="s">
        <v>313</v>
      </c>
      <c r="D162" s="65" t="s">
        <v>318</v>
      </c>
      <c r="E162" s="10"/>
      <c r="F162" s="26"/>
      <c r="G162" s="22">
        <f t="shared" si="59"/>
        <v>0</v>
      </c>
      <c r="H162" s="8">
        <f t="shared" si="28"/>
        <v>0</v>
      </c>
      <c r="I162" s="90">
        <v>36</v>
      </c>
      <c r="J162" s="23">
        <f t="shared" si="41"/>
        <v>0</v>
      </c>
      <c r="K162" s="7">
        <v>20</v>
      </c>
      <c r="L162" s="23">
        <f t="shared" si="42"/>
        <v>0</v>
      </c>
      <c r="M162" s="9">
        <f>L162*Data!$D$13</f>
        <v>0</v>
      </c>
      <c r="N162" s="8">
        <f t="shared" si="43"/>
        <v>0</v>
      </c>
      <c r="P162" s="109"/>
      <c r="Q162" s="105">
        <v>0</v>
      </c>
      <c r="S162" s="107">
        <f t="shared" si="49"/>
        <v>0</v>
      </c>
    </row>
    <row r="163" spans="1:19" ht="16.5" customHeight="1" x14ac:dyDescent="0.3">
      <c r="A163">
        <f t="shared" si="54"/>
        <v>1</v>
      </c>
      <c r="B163" s="113"/>
      <c r="C163" s="65" t="s">
        <v>314</v>
      </c>
      <c r="D163" s="65" t="s">
        <v>319</v>
      </c>
      <c r="E163" s="10"/>
      <c r="F163" s="26"/>
      <c r="G163" s="22">
        <f t="shared" si="59"/>
        <v>0</v>
      </c>
      <c r="H163" s="8">
        <f t="shared" si="28"/>
        <v>0</v>
      </c>
      <c r="I163" s="90">
        <v>58</v>
      </c>
      <c r="J163" s="23">
        <f t="shared" si="41"/>
        <v>0</v>
      </c>
      <c r="K163" s="7">
        <v>20</v>
      </c>
      <c r="L163" s="23">
        <f t="shared" si="42"/>
        <v>0</v>
      </c>
      <c r="M163" s="9">
        <f>L163*Data!$D$13</f>
        <v>0</v>
      </c>
      <c r="N163" s="8">
        <f t="shared" si="43"/>
        <v>0</v>
      </c>
      <c r="P163" s="109"/>
      <c r="Q163" s="105">
        <v>0</v>
      </c>
      <c r="S163" s="107">
        <f t="shared" si="49"/>
        <v>0</v>
      </c>
    </row>
    <row r="164" spans="1:19" ht="16.5" customHeight="1" x14ac:dyDescent="0.3">
      <c r="B164" s="67"/>
      <c r="C164" s="65"/>
      <c r="D164" s="65"/>
      <c r="E164" s="89"/>
      <c r="F164" s="26"/>
      <c r="G164" s="22"/>
      <c r="H164" s="8"/>
      <c r="I164" s="38"/>
      <c r="J164" s="23"/>
      <c r="K164" s="7"/>
      <c r="L164" s="23"/>
      <c r="M164" s="9"/>
      <c r="N164" s="8"/>
      <c r="P164" s="109"/>
      <c r="Q164" s="104"/>
      <c r="S164" s="107">
        <f t="shared" si="49"/>
        <v>0</v>
      </c>
    </row>
    <row r="165" spans="1:19" ht="16.5" customHeight="1" x14ac:dyDescent="0.3">
      <c r="A165">
        <f>IF(E165&gt;0,A163+1,A163)</f>
        <v>1</v>
      </c>
      <c r="B165" s="117"/>
      <c r="C165" s="37" t="s">
        <v>329</v>
      </c>
      <c r="D165" s="37" t="s">
        <v>277</v>
      </c>
      <c r="E165" s="10"/>
      <c r="F165" s="26"/>
      <c r="G165" s="108">
        <v>4.8840797499999997</v>
      </c>
      <c r="H165" s="8">
        <f t="shared" si="28"/>
        <v>0</v>
      </c>
      <c r="I165" s="90">
        <v>0.3</v>
      </c>
      <c r="J165" s="23">
        <f t="shared" ref="J165:J169" si="60">I165*E165</f>
        <v>0</v>
      </c>
      <c r="K165" s="7">
        <v>10</v>
      </c>
      <c r="L165" s="23">
        <f t="shared" ref="L165:L169" si="61">(K165*E165)/60</f>
        <v>0</v>
      </c>
      <c r="M165" s="9">
        <f>L165*Data!$D$13</f>
        <v>0</v>
      </c>
      <c r="N165" s="8">
        <f t="shared" ref="N165:N169" si="62">M165+H165</f>
        <v>0</v>
      </c>
      <c r="P165" s="109"/>
      <c r="Q165" s="105">
        <v>3.82</v>
      </c>
      <c r="S165" s="107">
        <f>SUM(Q165*1.06)</f>
        <v>4.0491999999999999</v>
      </c>
    </row>
    <row r="166" spans="1:19" ht="16.5" customHeight="1" x14ac:dyDescent="0.3">
      <c r="A166">
        <f t="shared" si="54"/>
        <v>1</v>
      </c>
      <c r="B166" s="117"/>
      <c r="C166" s="37" t="s">
        <v>273</v>
      </c>
      <c r="D166" s="37" t="s">
        <v>278</v>
      </c>
      <c r="E166" s="10"/>
      <c r="F166" s="26"/>
      <c r="G166" s="108">
        <v>5.1885734999999995</v>
      </c>
      <c r="H166" s="8">
        <f t="shared" si="28"/>
        <v>0</v>
      </c>
      <c r="I166" s="90">
        <v>0.318</v>
      </c>
      <c r="J166" s="23">
        <f t="shared" si="60"/>
        <v>0</v>
      </c>
      <c r="K166" s="7">
        <v>10</v>
      </c>
      <c r="L166" s="23">
        <f t="shared" si="61"/>
        <v>0</v>
      </c>
      <c r="M166" s="9">
        <f>L166*Data!$D$13</f>
        <v>0</v>
      </c>
      <c r="N166" s="8">
        <f t="shared" si="62"/>
        <v>0</v>
      </c>
      <c r="P166" s="109"/>
      <c r="Q166" s="105">
        <v>4.0599999999999996</v>
      </c>
      <c r="S166" s="107">
        <f t="shared" ref="S166:S169" si="63">SUM(Q166*1.06)</f>
        <v>4.3035999999999994</v>
      </c>
    </row>
    <row r="167" spans="1:19" ht="16.5" customHeight="1" x14ac:dyDescent="0.3">
      <c r="A167">
        <f t="shared" si="54"/>
        <v>1</v>
      </c>
      <c r="B167" s="117"/>
      <c r="C167" s="37" t="s">
        <v>274</v>
      </c>
      <c r="D167" s="37" t="s">
        <v>279</v>
      </c>
      <c r="E167" s="10"/>
      <c r="F167" s="26"/>
      <c r="G167" s="108">
        <v>5.3469102500000005</v>
      </c>
      <c r="H167" s="8">
        <f t="shared" si="28"/>
        <v>0</v>
      </c>
      <c r="I167" s="90">
        <v>0.38</v>
      </c>
      <c r="J167" s="23">
        <f t="shared" si="60"/>
        <v>0</v>
      </c>
      <c r="K167" s="7">
        <v>10</v>
      </c>
      <c r="L167" s="23">
        <f t="shared" si="61"/>
        <v>0</v>
      </c>
      <c r="M167" s="9">
        <f>L167*Data!$D$13</f>
        <v>0</v>
      </c>
      <c r="N167" s="8">
        <f t="shared" si="62"/>
        <v>0</v>
      </c>
      <c r="P167" s="109"/>
      <c r="Q167" s="105">
        <v>4.18</v>
      </c>
      <c r="S167" s="107">
        <f t="shared" si="63"/>
        <v>4.4307999999999996</v>
      </c>
    </row>
    <row r="168" spans="1:19" ht="16.5" customHeight="1" x14ac:dyDescent="0.3">
      <c r="A168">
        <f t="shared" si="54"/>
        <v>1</v>
      </c>
      <c r="B168" s="117"/>
      <c r="C168" s="37" t="s">
        <v>275</v>
      </c>
      <c r="D168" s="37" t="s">
        <v>280</v>
      </c>
      <c r="E168" s="10"/>
      <c r="F168" s="26"/>
      <c r="G168" s="108">
        <v>10.218810250000001</v>
      </c>
      <c r="H168" s="8">
        <f t="shared" si="28"/>
        <v>0</v>
      </c>
      <c r="I168" s="90">
        <v>0.5</v>
      </c>
      <c r="J168" s="23">
        <f t="shared" si="60"/>
        <v>0</v>
      </c>
      <c r="K168" s="7">
        <v>10</v>
      </c>
      <c r="L168" s="23">
        <f t="shared" si="61"/>
        <v>0</v>
      </c>
      <c r="M168" s="9">
        <f>L168*Data!$D$13</f>
        <v>0</v>
      </c>
      <c r="N168" s="8">
        <f t="shared" si="62"/>
        <v>0</v>
      </c>
      <c r="P168" s="109"/>
      <c r="Q168" s="105">
        <v>7.99</v>
      </c>
      <c r="S168" s="107">
        <f t="shared" si="63"/>
        <v>8.4694000000000003</v>
      </c>
    </row>
    <row r="169" spans="1:19" ht="16.5" customHeight="1" x14ac:dyDescent="0.3">
      <c r="A169">
        <f t="shared" si="54"/>
        <v>1</v>
      </c>
      <c r="B169" s="117"/>
      <c r="C169" s="37" t="s">
        <v>276</v>
      </c>
      <c r="D169" s="37" t="s">
        <v>281</v>
      </c>
      <c r="E169" s="10"/>
      <c r="F169" s="26"/>
      <c r="G169" s="108">
        <v>14.542621500000001</v>
      </c>
      <c r="H169" s="8">
        <f t="shared" si="28"/>
        <v>0</v>
      </c>
      <c r="I169" s="90">
        <v>0.75</v>
      </c>
      <c r="J169" s="23">
        <f t="shared" si="60"/>
        <v>0</v>
      </c>
      <c r="K169" s="7">
        <v>10</v>
      </c>
      <c r="L169" s="23">
        <f t="shared" si="61"/>
        <v>0</v>
      </c>
      <c r="M169" s="9">
        <f>L169*Data!$D$13</f>
        <v>0</v>
      </c>
      <c r="N169" s="8">
        <f t="shared" si="62"/>
        <v>0</v>
      </c>
      <c r="P169" s="109"/>
      <c r="Q169" s="105">
        <v>11.37</v>
      </c>
      <c r="S169" s="107">
        <f t="shared" si="63"/>
        <v>12.052199999999999</v>
      </c>
    </row>
    <row r="170" spans="1:19" ht="16.5" customHeight="1" x14ac:dyDescent="0.3">
      <c r="A170">
        <f t="shared" si="54"/>
        <v>1</v>
      </c>
      <c r="B170" s="69"/>
      <c r="C170" s="65"/>
      <c r="D170" s="65"/>
      <c r="E170" s="89"/>
      <c r="F170" s="26"/>
      <c r="G170" s="22"/>
      <c r="H170" s="8"/>
      <c r="I170" s="38"/>
      <c r="J170" s="23"/>
      <c r="K170" s="7"/>
      <c r="L170" s="23"/>
      <c r="M170" s="9"/>
      <c r="N170" s="8"/>
      <c r="P170" s="109"/>
      <c r="Q170" s="104"/>
      <c r="S170" s="107"/>
    </row>
    <row r="171" spans="1:19" ht="16.5" customHeight="1" x14ac:dyDescent="0.3">
      <c r="A171">
        <f t="shared" si="54"/>
        <v>1</v>
      </c>
      <c r="B171" s="69"/>
      <c r="C171" s="37" t="s">
        <v>282</v>
      </c>
      <c r="D171" s="37" t="s">
        <v>24</v>
      </c>
      <c r="E171" s="10"/>
      <c r="F171" s="26"/>
      <c r="G171" s="108">
        <v>179.26156050000003</v>
      </c>
      <c r="H171" s="8">
        <f t="shared" si="28"/>
        <v>0</v>
      </c>
      <c r="I171" s="38">
        <v>5.2</v>
      </c>
      <c r="J171" s="23">
        <f t="shared" ref="J171:J195" si="64">I171*E171</f>
        <v>0</v>
      </c>
      <c r="K171" s="11">
        <v>60</v>
      </c>
      <c r="L171" s="23">
        <f t="shared" ref="L171:L195" si="65">(K171*E171)/60</f>
        <v>0</v>
      </c>
      <c r="M171" s="9">
        <f>L171*Data!$D$13</f>
        <v>0</v>
      </c>
      <c r="N171" s="8">
        <f t="shared" ref="N171:N195" si="66">M171+H171</f>
        <v>0</v>
      </c>
      <c r="P171" s="109"/>
      <c r="Q171" s="104">
        <v>120.22</v>
      </c>
      <c r="S171" s="107">
        <f>SUM(Q171*1.06)</f>
        <v>127.4332</v>
      </c>
    </row>
    <row r="172" spans="1:19" ht="16.5" customHeight="1" x14ac:dyDescent="0.3">
      <c r="A172">
        <f t="shared" si="54"/>
        <v>1</v>
      </c>
      <c r="B172" s="69"/>
      <c r="C172" s="65"/>
      <c r="D172" s="65"/>
      <c r="E172" s="89"/>
      <c r="F172" s="26"/>
      <c r="G172" s="22"/>
      <c r="H172" s="8"/>
      <c r="I172" s="38"/>
      <c r="J172" s="23"/>
      <c r="K172" s="11"/>
      <c r="L172" s="23"/>
      <c r="M172" s="9"/>
      <c r="N172" s="8"/>
      <c r="P172" s="109"/>
      <c r="Q172" s="104"/>
      <c r="S172" s="107"/>
    </row>
    <row r="173" spans="1:19" ht="16.5" customHeight="1" x14ac:dyDescent="0.3">
      <c r="A173">
        <f t="shared" si="54"/>
        <v>1</v>
      </c>
      <c r="B173" s="69"/>
      <c r="C173" s="65"/>
      <c r="D173" s="65"/>
      <c r="E173" s="89"/>
      <c r="F173" s="26"/>
      <c r="G173" s="22"/>
      <c r="H173" s="8"/>
      <c r="I173" s="38"/>
      <c r="J173" s="23"/>
      <c r="K173" s="11"/>
      <c r="L173" s="23"/>
      <c r="M173" s="9"/>
      <c r="N173" s="8"/>
      <c r="P173" s="109"/>
      <c r="Q173" s="104"/>
      <c r="S173" s="107"/>
    </row>
    <row r="174" spans="1:19" ht="16.5" customHeight="1" x14ac:dyDescent="0.3">
      <c r="A174">
        <f t="shared" si="54"/>
        <v>1</v>
      </c>
      <c r="B174" s="117"/>
      <c r="C174" s="37" t="s">
        <v>283</v>
      </c>
      <c r="D174" s="37" t="s">
        <v>285</v>
      </c>
      <c r="E174" s="10"/>
      <c r="F174" s="26"/>
      <c r="G174" s="108">
        <v>5927.272727272727</v>
      </c>
      <c r="H174" s="8">
        <f t="shared" si="28"/>
        <v>0</v>
      </c>
      <c r="I174" s="97">
        <v>24</v>
      </c>
      <c r="J174" s="23">
        <f t="shared" si="64"/>
        <v>0</v>
      </c>
      <c r="K174" s="11">
        <v>0</v>
      </c>
      <c r="L174" s="23">
        <f t="shared" si="65"/>
        <v>0</v>
      </c>
      <c r="M174" s="9">
        <f>L174*Data!$D$13</f>
        <v>0</v>
      </c>
      <c r="N174" s="8">
        <f t="shared" si="66"/>
        <v>0</v>
      </c>
      <c r="P174" s="109"/>
      <c r="Q174" s="105">
        <v>3560.32</v>
      </c>
      <c r="S174" s="107">
        <f>SUM(Q174*1.06)</f>
        <v>3773.9392000000003</v>
      </c>
    </row>
    <row r="175" spans="1:19" ht="12" hidden="1" customHeight="1" x14ac:dyDescent="0.3">
      <c r="A175">
        <f t="shared" si="54"/>
        <v>1</v>
      </c>
      <c r="B175" s="117"/>
      <c r="C175" s="101" t="s">
        <v>387</v>
      </c>
      <c r="D175" s="37" t="s">
        <v>286</v>
      </c>
      <c r="E175" s="10"/>
      <c r="F175" s="26"/>
      <c r="G175" s="108">
        <f>((SUM(S175*1))*1.03)*1.08</f>
        <v>4284.3962390112001</v>
      </c>
      <c r="H175" s="8">
        <f t="shared" si="28"/>
        <v>0</v>
      </c>
      <c r="I175" s="97">
        <v>24</v>
      </c>
      <c r="J175" s="23">
        <f t="shared" si="64"/>
        <v>0</v>
      </c>
      <c r="K175" s="11">
        <v>0</v>
      </c>
      <c r="L175" s="23">
        <f t="shared" si="65"/>
        <v>0</v>
      </c>
      <c r="M175" s="9">
        <f>L175*Data!$D$13</f>
        <v>0</v>
      </c>
      <c r="N175" s="8">
        <f t="shared" si="66"/>
        <v>0</v>
      </c>
      <c r="P175" s="109"/>
      <c r="Q175" s="105">
        <v>3703.3546999999999</v>
      </c>
      <c r="S175" s="107">
        <f t="shared" ref="S175:S209" si="67">SUM(Q175*1.04)</f>
        <v>3851.4888879999999</v>
      </c>
    </row>
    <row r="176" spans="1:19" ht="16.5" customHeight="1" x14ac:dyDescent="0.3">
      <c r="A176">
        <f t="shared" si="54"/>
        <v>1</v>
      </c>
      <c r="B176" s="117"/>
      <c r="C176" s="37" t="s">
        <v>284</v>
      </c>
      <c r="D176" s="37" t="s">
        <v>287</v>
      </c>
      <c r="E176" s="10"/>
      <c r="F176" s="26"/>
      <c r="G176" s="108">
        <v>246.34</v>
      </c>
      <c r="H176" s="8">
        <f t="shared" si="28"/>
        <v>0</v>
      </c>
      <c r="I176" s="97">
        <v>0.2</v>
      </c>
      <c r="J176" s="23">
        <f t="shared" si="64"/>
        <v>0</v>
      </c>
      <c r="K176" s="11">
        <v>0</v>
      </c>
      <c r="L176" s="23">
        <f t="shared" si="65"/>
        <v>0</v>
      </c>
      <c r="M176" s="9">
        <f>L176*Data!$D$13</f>
        <v>0</v>
      </c>
      <c r="N176" s="8">
        <f t="shared" si="66"/>
        <v>0</v>
      </c>
      <c r="P176" s="109"/>
      <c r="Q176" s="105">
        <v>170.37</v>
      </c>
      <c r="S176" s="107"/>
    </row>
    <row r="177" spans="1:19" ht="16.5" customHeight="1" x14ac:dyDescent="0.3">
      <c r="A177">
        <f t="shared" si="54"/>
        <v>1</v>
      </c>
      <c r="B177" s="99"/>
      <c r="C177" s="65"/>
      <c r="D177" s="65"/>
      <c r="E177" s="89"/>
      <c r="F177" s="26"/>
      <c r="G177" s="22"/>
      <c r="H177" s="8"/>
      <c r="I177" s="38"/>
      <c r="J177" s="23"/>
      <c r="K177" s="11"/>
      <c r="L177" s="23"/>
      <c r="M177" s="9"/>
      <c r="N177" s="8"/>
      <c r="P177" s="109"/>
      <c r="Q177" s="104"/>
      <c r="S177" s="107">
        <f t="shared" si="67"/>
        <v>0</v>
      </c>
    </row>
    <row r="178" spans="1:19" ht="16.5" customHeight="1" x14ac:dyDescent="0.3">
      <c r="A178">
        <f t="shared" si="54"/>
        <v>1</v>
      </c>
      <c r="B178" s="99"/>
      <c r="C178" s="37" t="s">
        <v>288</v>
      </c>
      <c r="D178" s="37" t="s">
        <v>289</v>
      </c>
      <c r="E178" s="10"/>
      <c r="F178" s="26"/>
      <c r="G178" s="108">
        <v>166.27041666666668</v>
      </c>
      <c r="H178" s="8">
        <f t="shared" si="28"/>
        <v>0</v>
      </c>
      <c r="I178" s="38">
        <v>2.8</v>
      </c>
      <c r="J178" s="23">
        <f t="shared" si="64"/>
        <v>0</v>
      </c>
      <c r="K178" s="11">
        <v>0</v>
      </c>
      <c r="L178" s="23">
        <f t="shared" si="65"/>
        <v>0</v>
      </c>
      <c r="M178" s="9">
        <f>L178*Data!$D$13</f>
        <v>0</v>
      </c>
      <c r="N178" s="8">
        <f t="shared" si="66"/>
        <v>0</v>
      </c>
      <c r="P178" s="109"/>
      <c r="Q178" s="104">
        <v>93.74</v>
      </c>
      <c r="S178" s="107"/>
    </row>
    <row r="179" spans="1:19" ht="16.5" customHeight="1" x14ac:dyDescent="0.3">
      <c r="A179">
        <f t="shared" si="54"/>
        <v>1</v>
      </c>
      <c r="B179" s="69"/>
      <c r="C179" s="65"/>
      <c r="D179" s="65"/>
      <c r="E179" s="89"/>
      <c r="F179" s="26"/>
      <c r="G179" s="22"/>
      <c r="H179" s="8"/>
      <c r="I179" s="38"/>
      <c r="J179" s="23"/>
      <c r="K179" s="11"/>
      <c r="L179" s="23"/>
      <c r="M179" s="9"/>
      <c r="N179" s="8"/>
      <c r="P179" s="109"/>
      <c r="Q179" s="104"/>
      <c r="S179" s="107">
        <f t="shared" si="67"/>
        <v>0</v>
      </c>
    </row>
    <row r="180" spans="1:19" ht="16.5" customHeight="1" x14ac:dyDescent="0.3">
      <c r="A180">
        <f t="shared" si="54"/>
        <v>1</v>
      </c>
      <c r="B180" s="69"/>
      <c r="C180" s="65" t="s">
        <v>355</v>
      </c>
      <c r="D180" s="65" t="s">
        <v>360</v>
      </c>
      <c r="E180" s="10"/>
      <c r="F180" s="26"/>
      <c r="G180" s="108">
        <v>34.988766750000003</v>
      </c>
      <c r="H180" s="8">
        <f t="shared" si="28"/>
        <v>0</v>
      </c>
      <c r="I180" s="38">
        <v>2.8</v>
      </c>
      <c r="J180" s="23">
        <f t="shared" si="64"/>
        <v>0</v>
      </c>
      <c r="K180" s="11">
        <v>5</v>
      </c>
      <c r="L180" s="23">
        <f t="shared" si="65"/>
        <v>0</v>
      </c>
      <c r="M180" s="9">
        <f>L180*Data!$D$13</f>
        <v>0</v>
      </c>
      <c r="N180" s="8">
        <f t="shared" si="66"/>
        <v>0</v>
      </c>
      <c r="P180" s="109"/>
      <c r="Q180" s="104">
        <v>21.48</v>
      </c>
      <c r="S180" s="107">
        <f>SUM(Q180*1.06)</f>
        <v>22.768800000000002</v>
      </c>
    </row>
    <row r="181" spans="1:19" ht="16.5" customHeight="1" x14ac:dyDescent="0.3">
      <c r="A181">
        <f t="shared" si="54"/>
        <v>1</v>
      </c>
      <c r="B181" s="69"/>
      <c r="C181" s="65" t="s">
        <v>356</v>
      </c>
      <c r="D181" s="65" t="s">
        <v>361</v>
      </c>
      <c r="E181" s="10"/>
      <c r="F181" s="26"/>
      <c r="G181" s="108">
        <v>34.988766750000003</v>
      </c>
      <c r="H181" s="8">
        <f t="shared" si="28"/>
        <v>0</v>
      </c>
      <c r="I181" s="38">
        <v>2.8</v>
      </c>
      <c r="J181" s="23">
        <f t="shared" si="64"/>
        <v>0</v>
      </c>
      <c r="K181" s="11">
        <v>5</v>
      </c>
      <c r="L181" s="23">
        <f t="shared" si="65"/>
        <v>0</v>
      </c>
      <c r="M181" s="9">
        <f>L181*Data!$D$13</f>
        <v>0</v>
      </c>
      <c r="N181" s="8">
        <f t="shared" si="66"/>
        <v>0</v>
      </c>
      <c r="P181" s="109"/>
      <c r="Q181" s="104">
        <v>21.48</v>
      </c>
      <c r="S181" s="107">
        <f t="shared" ref="S181:S184" si="68">SUM(Q181*1.06)</f>
        <v>22.768800000000002</v>
      </c>
    </row>
    <row r="182" spans="1:19" ht="16.5" customHeight="1" x14ac:dyDescent="0.3">
      <c r="A182">
        <f t="shared" si="54"/>
        <v>1</v>
      </c>
      <c r="B182" s="69"/>
      <c r="C182" s="65" t="s">
        <v>357</v>
      </c>
      <c r="D182" s="65" t="s">
        <v>362</v>
      </c>
      <c r="E182" s="10"/>
      <c r="F182" s="26"/>
      <c r="G182" s="108">
        <v>67.916661750000003</v>
      </c>
      <c r="H182" s="8">
        <f t="shared" si="28"/>
        <v>0</v>
      </c>
      <c r="I182" s="38">
        <v>2.8</v>
      </c>
      <c r="J182" s="23">
        <f t="shared" si="64"/>
        <v>0</v>
      </c>
      <c r="K182" s="11">
        <v>5</v>
      </c>
      <c r="L182" s="23">
        <f t="shared" si="65"/>
        <v>0</v>
      </c>
      <c r="M182" s="9">
        <f>L182*Data!$D$13</f>
        <v>0</v>
      </c>
      <c r="N182" s="8">
        <f t="shared" si="66"/>
        <v>0</v>
      </c>
      <c r="P182" s="109"/>
      <c r="Q182" s="104">
        <v>41.69</v>
      </c>
      <c r="S182" s="107">
        <f t="shared" si="68"/>
        <v>44.191400000000002</v>
      </c>
    </row>
    <row r="183" spans="1:19" ht="16.5" customHeight="1" x14ac:dyDescent="0.3">
      <c r="A183">
        <f t="shared" si="54"/>
        <v>1</v>
      </c>
      <c r="B183" s="69"/>
      <c r="C183" s="65" t="s">
        <v>358</v>
      </c>
      <c r="D183" s="65" t="s">
        <v>363</v>
      </c>
      <c r="E183" s="10"/>
      <c r="F183" s="26"/>
      <c r="G183" s="108">
        <v>88.502352750000014</v>
      </c>
      <c r="H183" s="8">
        <f t="shared" si="28"/>
        <v>0</v>
      </c>
      <c r="I183" s="38">
        <v>2.8</v>
      </c>
      <c r="J183" s="23">
        <f t="shared" si="64"/>
        <v>0</v>
      </c>
      <c r="K183" s="11">
        <v>5</v>
      </c>
      <c r="L183" s="23">
        <f t="shared" si="65"/>
        <v>0</v>
      </c>
      <c r="M183" s="9">
        <f>L183*Data!$D$13</f>
        <v>0</v>
      </c>
      <c r="N183" s="8">
        <f t="shared" si="66"/>
        <v>0</v>
      </c>
      <c r="P183" s="109"/>
      <c r="Q183" s="104">
        <v>54.32</v>
      </c>
      <c r="S183" s="107">
        <f t="shared" si="68"/>
        <v>57.5792</v>
      </c>
    </row>
    <row r="184" spans="1:19" ht="16.5" customHeight="1" x14ac:dyDescent="0.3">
      <c r="A184">
        <f t="shared" si="54"/>
        <v>1</v>
      </c>
      <c r="B184" s="69"/>
      <c r="C184" s="65" t="s">
        <v>359</v>
      </c>
      <c r="D184" s="65" t="s">
        <v>364</v>
      </c>
      <c r="E184" s="10"/>
      <c r="F184" s="26"/>
      <c r="G184" s="108">
        <v>88.502352750000014</v>
      </c>
      <c r="H184" s="8">
        <f t="shared" si="28"/>
        <v>0</v>
      </c>
      <c r="I184" s="38">
        <v>2.8</v>
      </c>
      <c r="J184" s="23">
        <f t="shared" si="64"/>
        <v>0</v>
      </c>
      <c r="K184" s="11">
        <v>5</v>
      </c>
      <c r="L184" s="23">
        <f t="shared" si="65"/>
        <v>0</v>
      </c>
      <c r="M184" s="9">
        <f>L184*Data!$D$13</f>
        <v>0</v>
      </c>
      <c r="N184" s="8">
        <f t="shared" si="66"/>
        <v>0</v>
      </c>
      <c r="P184" s="109"/>
      <c r="Q184" s="104">
        <v>54.32</v>
      </c>
      <c r="S184" s="107">
        <f t="shared" si="68"/>
        <v>57.5792</v>
      </c>
    </row>
    <row r="185" spans="1:19" ht="16.5" customHeight="1" x14ac:dyDescent="0.3">
      <c r="A185">
        <f t="shared" si="54"/>
        <v>1</v>
      </c>
      <c r="B185" s="69"/>
      <c r="C185" s="65"/>
      <c r="D185" s="65"/>
      <c r="E185" s="89"/>
      <c r="F185" s="26"/>
      <c r="G185" s="22"/>
      <c r="H185" s="8"/>
      <c r="I185" s="38"/>
      <c r="J185" s="23"/>
      <c r="K185" s="11"/>
      <c r="L185" s="23"/>
      <c r="M185" s="9"/>
      <c r="N185" s="8"/>
      <c r="P185" s="109"/>
      <c r="Q185" s="104"/>
      <c r="S185" s="107"/>
    </row>
    <row r="186" spans="1:19" ht="16.5" customHeight="1" x14ac:dyDescent="0.3">
      <c r="A186">
        <f t="shared" si="54"/>
        <v>1</v>
      </c>
      <c r="B186" s="69"/>
      <c r="C186" s="65" t="s">
        <v>365</v>
      </c>
      <c r="D186" s="65" t="s">
        <v>366</v>
      </c>
      <c r="E186" s="10"/>
      <c r="F186" s="26"/>
      <c r="G186" s="108">
        <v>51.955395000000003</v>
      </c>
      <c r="H186" s="8">
        <f t="shared" si="28"/>
        <v>0</v>
      </c>
      <c r="I186" s="38">
        <v>0.3</v>
      </c>
      <c r="J186" s="23">
        <f t="shared" si="64"/>
        <v>0</v>
      </c>
      <c r="K186" s="11">
        <v>8</v>
      </c>
      <c r="L186" s="23">
        <f t="shared" si="65"/>
        <v>0</v>
      </c>
      <c r="M186" s="9">
        <f>L186*Data!$D$13</f>
        <v>0</v>
      </c>
      <c r="N186" s="8">
        <f t="shared" si="66"/>
        <v>0</v>
      </c>
      <c r="P186" s="109"/>
      <c r="Q186" s="104">
        <v>25.07</v>
      </c>
      <c r="S186" s="107">
        <f>SUM(Q186*1.06)</f>
        <v>26.574200000000001</v>
      </c>
    </row>
    <row r="187" spans="1:19" ht="16.5" customHeight="1" x14ac:dyDescent="0.3">
      <c r="A187">
        <f t="shared" si="54"/>
        <v>1</v>
      </c>
      <c r="B187" s="69"/>
      <c r="C187" s="65" t="s">
        <v>367</v>
      </c>
      <c r="D187" s="65" t="s">
        <v>368</v>
      </c>
      <c r="E187" s="10"/>
      <c r="F187" s="26"/>
      <c r="G187" s="108">
        <v>900.08391541635024</v>
      </c>
      <c r="H187" s="8">
        <f t="shared" si="28"/>
        <v>0</v>
      </c>
      <c r="I187" s="38">
        <v>0.3</v>
      </c>
      <c r="J187" s="23">
        <f t="shared" si="64"/>
        <v>0</v>
      </c>
      <c r="K187" s="11">
        <v>8</v>
      </c>
      <c r="L187" s="23">
        <f t="shared" si="65"/>
        <v>0</v>
      </c>
      <c r="M187" s="9">
        <f>L187*Data!$D$13</f>
        <v>0</v>
      </c>
      <c r="N187" s="8">
        <f t="shared" si="66"/>
        <v>0</v>
      </c>
      <c r="P187" s="109"/>
      <c r="Q187" s="104">
        <v>437.95</v>
      </c>
      <c r="S187" s="107">
        <f t="shared" ref="S187:S195" si="69">SUM(Q187*1.06)</f>
        <v>464.22700000000003</v>
      </c>
    </row>
    <row r="188" spans="1:19" ht="16.5" customHeight="1" x14ac:dyDescent="0.3">
      <c r="A188">
        <f t="shared" si="54"/>
        <v>1</v>
      </c>
      <c r="B188" s="69"/>
      <c r="C188" s="65" t="s">
        <v>369</v>
      </c>
      <c r="D188" s="65" t="s">
        <v>371</v>
      </c>
      <c r="E188" s="10"/>
      <c r="F188" s="26"/>
      <c r="G188" s="108">
        <v>61.645767499999998</v>
      </c>
      <c r="H188" s="8">
        <f t="shared" si="28"/>
        <v>0</v>
      </c>
      <c r="I188" s="38">
        <v>0.3</v>
      </c>
      <c r="J188" s="23">
        <f t="shared" si="64"/>
        <v>0</v>
      </c>
      <c r="K188" s="11">
        <v>10</v>
      </c>
      <c r="L188" s="23">
        <f t="shared" si="65"/>
        <v>0</v>
      </c>
      <c r="M188" s="9">
        <f>L188*Data!$D$13</f>
        <v>0</v>
      </c>
      <c r="N188" s="8">
        <f t="shared" si="66"/>
        <v>0</v>
      </c>
      <c r="P188" s="109"/>
      <c r="Q188" s="104">
        <v>26.8</v>
      </c>
      <c r="S188" s="107">
        <f t="shared" si="69"/>
        <v>28.408000000000001</v>
      </c>
    </row>
    <row r="189" spans="1:19" ht="16.5" customHeight="1" x14ac:dyDescent="0.3">
      <c r="A189">
        <f t="shared" si="54"/>
        <v>1</v>
      </c>
      <c r="B189" s="69"/>
      <c r="C189" s="65" t="s">
        <v>370</v>
      </c>
      <c r="D189" s="65" t="s">
        <v>372</v>
      </c>
      <c r="E189" s="10"/>
      <c r="F189" s="26"/>
      <c r="G189" s="108">
        <v>1120.2984575</v>
      </c>
      <c r="H189" s="8">
        <f t="shared" si="28"/>
        <v>0</v>
      </c>
      <c r="I189" s="38">
        <v>0.3</v>
      </c>
      <c r="J189" s="23">
        <f t="shared" si="64"/>
        <v>0</v>
      </c>
      <c r="K189" s="11">
        <v>10</v>
      </c>
      <c r="L189" s="23">
        <f t="shared" si="65"/>
        <v>0</v>
      </c>
      <c r="M189" s="9">
        <f>L189*Data!$D$13</f>
        <v>0</v>
      </c>
      <c r="N189" s="8">
        <f t="shared" si="66"/>
        <v>0</v>
      </c>
      <c r="P189" s="109"/>
      <c r="Q189" s="104">
        <v>540.55999999999995</v>
      </c>
      <c r="S189" s="107">
        <f t="shared" si="69"/>
        <v>572.99360000000001</v>
      </c>
    </row>
    <row r="190" spans="1:19" ht="16.5" customHeight="1" x14ac:dyDescent="0.3">
      <c r="A190">
        <f t="shared" si="54"/>
        <v>1</v>
      </c>
      <c r="B190" s="69"/>
      <c r="C190" s="65" t="s">
        <v>373</v>
      </c>
      <c r="D190" s="65" t="s">
        <v>379</v>
      </c>
      <c r="E190" s="10"/>
      <c r="F190" s="26"/>
      <c r="G190" s="108">
        <v>71.406444999999991</v>
      </c>
      <c r="H190" s="8">
        <f t="shared" si="28"/>
        <v>0</v>
      </c>
      <c r="I190" s="38">
        <v>0.3</v>
      </c>
      <c r="J190" s="23">
        <f t="shared" si="64"/>
        <v>0</v>
      </c>
      <c r="K190" s="11">
        <v>10</v>
      </c>
      <c r="L190" s="23">
        <f t="shared" si="65"/>
        <v>0</v>
      </c>
      <c r="M190" s="9">
        <f>L190*Data!$D$13</f>
        <v>0</v>
      </c>
      <c r="N190" s="8">
        <f t="shared" si="66"/>
        <v>0</v>
      </c>
      <c r="P190" s="109"/>
      <c r="Q190" s="104">
        <v>34.450000000000003</v>
      </c>
      <c r="S190" s="107">
        <f t="shared" si="69"/>
        <v>36.517000000000003</v>
      </c>
    </row>
    <row r="191" spans="1:19" ht="16.5" customHeight="1" x14ac:dyDescent="0.3">
      <c r="A191">
        <f t="shared" si="54"/>
        <v>1</v>
      </c>
      <c r="B191" s="69"/>
      <c r="C191" s="65" t="s">
        <v>374</v>
      </c>
      <c r="D191" s="65" t="s">
        <v>380</v>
      </c>
      <c r="E191" s="10"/>
      <c r="F191" s="26"/>
      <c r="G191" s="108">
        <v>1209.9256149999999</v>
      </c>
      <c r="H191" s="8">
        <f t="shared" si="28"/>
        <v>0</v>
      </c>
      <c r="I191" s="38">
        <v>0.3</v>
      </c>
      <c r="J191" s="23">
        <f t="shared" si="64"/>
        <v>0</v>
      </c>
      <c r="K191" s="11">
        <v>10</v>
      </c>
      <c r="L191" s="23">
        <f t="shared" si="65"/>
        <v>0</v>
      </c>
      <c r="M191" s="9">
        <f>L191*Data!$D$13</f>
        <v>0</v>
      </c>
      <c r="N191" s="8">
        <f t="shared" si="66"/>
        <v>0</v>
      </c>
      <c r="P191" s="109"/>
      <c r="Q191" s="104">
        <v>583.79999999999995</v>
      </c>
      <c r="S191" s="107">
        <f t="shared" si="69"/>
        <v>618.82799999999997</v>
      </c>
    </row>
    <row r="192" spans="1:19" ht="16.5" customHeight="1" x14ac:dyDescent="0.3">
      <c r="A192">
        <f t="shared" si="54"/>
        <v>1</v>
      </c>
      <c r="B192" s="69"/>
      <c r="C192" s="65" t="s">
        <v>375</v>
      </c>
      <c r="D192" s="65" t="s">
        <v>381</v>
      </c>
      <c r="E192" s="10"/>
      <c r="F192" s="26"/>
      <c r="G192" s="108">
        <v>95.802279999999996</v>
      </c>
      <c r="H192" s="8">
        <f t="shared" si="28"/>
        <v>0</v>
      </c>
      <c r="I192" s="38">
        <v>0.3</v>
      </c>
      <c r="J192" s="23">
        <f t="shared" si="64"/>
        <v>0</v>
      </c>
      <c r="K192" s="11">
        <v>10</v>
      </c>
      <c r="L192" s="23">
        <f t="shared" si="65"/>
        <v>0</v>
      </c>
      <c r="M192" s="9">
        <f>L192*Data!$D$13</f>
        <v>0</v>
      </c>
      <c r="N192" s="8">
        <f t="shared" si="66"/>
        <v>0</v>
      </c>
      <c r="P192" s="109"/>
      <c r="Q192" s="104">
        <v>46.23</v>
      </c>
      <c r="S192" s="107">
        <f t="shared" si="69"/>
        <v>49.003799999999998</v>
      </c>
    </row>
    <row r="193" spans="1:19" ht="16.5" customHeight="1" x14ac:dyDescent="0.3">
      <c r="A193">
        <f t="shared" si="54"/>
        <v>1</v>
      </c>
      <c r="B193" s="69"/>
      <c r="C193" s="65" t="s">
        <v>376</v>
      </c>
      <c r="D193" s="65" t="s">
        <v>382</v>
      </c>
      <c r="E193" s="10"/>
      <c r="F193" s="26"/>
      <c r="G193" s="108">
        <v>1233.3606149999998</v>
      </c>
      <c r="H193" s="8">
        <f t="shared" si="28"/>
        <v>0</v>
      </c>
      <c r="I193" s="38">
        <v>0.3</v>
      </c>
      <c r="J193" s="23">
        <f t="shared" si="64"/>
        <v>0</v>
      </c>
      <c r="K193" s="11">
        <v>10</v>
      </c>
      <c r="L193" s="23">
        <f t="shared" si="65"/>
        <v>0</v>
      </c>
      <c r="M193" s="9">
        <f>L193*Data!$D$13</f>
        <v>0</v>
      </c>
      <c r="N193" s="8">
        <f t="shared" si="66"/>
        <v>0</v>
      </c>
      <c r="P193" s="109"/>
      <c r="Q193" s="104">
        <v>595.11</v>
      </c>
      <c r="S193" s="107">
        <f t="shared" si="69"/>
        <v>630.81659999999999</v>
      </c>
    </row>
    <row r="194" spans="1:19" ht="16.5" customHeight="1" x14ac:dyDescent="0.3">
      <c r="A194">
        <f t="shared" si="54"/>
        <v>1</v>
      </c>
      <c r="B194" s="69"/>
      <c r="C194" s="65" t="s">
        <v>377</v>
      </c>
      <c r="D194" s="65" t="s">
        <v>383</v>
      </c>
      <c r="E194" s="10"/>
      <c r="F194" s="26"/>
      <c r="G194" s="108">
        <v>128.81047750000002</v>
      </c>
      <c r="H194" s="8">
        <f t="shared" si="28"/>
        <v>0</v>
      </c>
      <c r="I194" s="38">
        <v>0.3</v>
      </c>
      <c r="J194" s="23">
        <f t="shared" si="64"/>
        <v>0</v>
      </c>
      <c r="K194" s="11">
        <v>10</v>
      </c>
      <c r="L194" s="23">
        <f t="shared" si="65"/>
        <v>0</v>
      </c>
      <c r="M194" s="9">
        <f>L194*Data!$D$13</f>
        <v>0</v>
      </c>
      <c r="N194" s="8">
        <f t="shared" si="66"/>
        <v>0</v>
      </c>
      <c r="P194" s="109"/>
      <c r="Q194" s="104">
        <v>62.15</v>
      </c>
      <c r="S194" s="107">
        <f t="shared" si="69"/>
        <v>65.879000000000005</v>
      </c>
    </row>
    <row r="195" spans="1:19" ht="16.5" customHeight="1" x14ac:dyDescent="0.3">
      <c r="A195">
        <f t="shared" si="54"/>
        <v>1</v>
      </c>
      <c r="B195" s="69"/>
      <c r="C195" s="65" t="s">
        <v>378</v>
      </c>
      <c r="D195" s="65" t="s">
        <v>384</v>
      </c>
      <c r="E195" s="10"/>
      <c r="F195" s="26"/>
      <c r="G195" s="108">
        <v>1878.5496000000003</v>
      </c>
      <c r="H195" s="8">
        <f t="shared" si="28"/>
        <v>0</v>
      </c>
      <c r="I195" s="38">
        <v>0.3</v>
      </c>
      <c r="J195" s="23">
        <f t="shared" si="64"/>
        <v>0</v>
      </c>
      <c r="K195" s="11">
        <v>10</v>
      </c>
      <c r="L195" s="23">
        <f t="shared" si="65"/>
        <v>0</v>
      </c>
      <c r="M195" s="9">
        <f>L195*Data!$D$13</f>
        <v>0</v>
      </c>
      <c r="N195" s="8">
        <f t="shared" si="66"/>
        <v>0</v>
      </c>
      <c r="P195" s="109"/>
      <c r="Q195" s="104">
        <v>906.42</v>
      </c>
      <c r="S195" s="107">
        <f t="shared" si="69"/>
        <v>960.80520000000001</v>
      </c>
    </row>
    <row r="196" spans="1:19" ht="16.5" customHeight="1" x14ac:dyDescent="0.3">
      <c r="A196">
        <f t="shared" si="54"/>
        <v>1</v>
      </c>
      <c r="B196" s="69"/>
      <c r="C196" s="65"/>
      <c r="D196" s="65"/>
      <c r="E196" s="89"/>
      <c r="F196" s="26"/>
      <c r="G196" s="108"/>
      <c r="H196" s="8"/>
      <c r="I196" s="38"/>
      <c r="J196" s="23"/>
      <c r="K196" s="11"/>
      <c r="L196" s="23"/>
      <c r="M196" s="9"/>
      <c r="N196" s="8"/>
      <c r="P196" s="109"/>
      <c r="Q196" s="104"/>
      <c r="S196" s="107"/>
    </row>
    <row r="197" spans="1:19" ht="15" customHeight="1" x14ac:dyDescent="0.3">
      <c r="A197">
        <f t="shared" si="54"/>
        <v>1</v>
      </c>
      <c r="B197" s="113"/>
      <c r="C197" s="37" t="s">
        <v>330</v>
      </c>
      <c r="D197" s="37" t="s">
        <v>294</v>
      </c>
      <c r="E197" s="10"/>
      <c r="F197" s="65">
        <v>100</v>
      </c>
      <c r="G197" s="108">
        <v>107.76561474170524</v>
      </c>
      <c r="H197" s="8">
        <f t="shared" si="28"/>
        <v>0</v>
      </c>
      <c r="I197" s="90">
        <v>0.3</v>
      </c>
      <c r="J197" s="23">
        <f>I197*E197</f>
        <v>0</v>
      </c>
      <c r="K197" s="37">
        <v>8</v>
      </c>
      <c r="L197" s="23">
        <f>(K197*E197)/60</f>
        <v>0</v>
      </c>
      <c r="M197" s="9">
        <f>L197*Data!$D$13</f>
        <v>0</v>
      </c>
      <c r="N197" s="8">
        <f>M197+H197</f>
        <v>0</v>
      </c>
      <c r="P197" s="109"/>
      <c r="Q197" s="105">
        <v>48.55</v>
      </c>
      <c r="S197" s="107">
        <f>SUM(Q197*1.06)</f>
        <v>51.463000000000001</v>
      </c>
    </row>
    <row r="198" spans="1:19" ht="15.6" x14ac:dyDescent="0.3">
      <c r="A198">
        <f t="shared" si="54"/>
        <v>1</v>
      </c>
      <c r="B198" s="113"/>
      <c r="C198" s="65" t="s">
        <v>331</v>
      </c>
      <c r="D198" s="37" t="s">
        <v>303</v>
      </c>
      <c r="E198" s="10"/>
      <c r="F198" s="65">
        <v>100</v>
      </c>
      <c r="G198" s="108">
        <v>648.55367242734599</v>
      </c>
      <c r="H198" s="8">
        <f t="shared" si="28"/>
        <v>0</v>
      </c>
      <c r="I198" s="90">
        <v>2.4</v>
      </c>
      <c r="J198" s="23">
        <f>I198*E198</f>
        <v>0</v>
      </c>
      <c r="K198" s="37">
        <v>9</v>
      </c>
      <c r="L198" s="23">
        <f>(K198*E198)/60</f>
        <v>0</v>
      </c>
      <c r="M198" s="9">
        <f>L198*Data!$D$13</f>
        <v>0</v>
      </c>
      <c r="N198" s="8">
        <f>M198+H198</f>
        <v>0</v>
      </c>
      <c r="P198" s="109"/>
      <c r="Q198" s="105">
        <v>292.19</v>
      </c>
      <c r="S198" s="107">
        <f t="shared" ref="S198:S206" si="70">SUM(Q198*1.06)</f>
        <v>309.72140000000002</v>
      </c>
    </row>
    <row r="199" spans="1:19" ht="15.6" x14ac:dyDescent="0.3">
      <c r="A199">
        <f t="shared" si="54"/>
        <v>1</v>
      </c>
      <c r="B199" s="113"/>
      <c r="C199" s="37" t="s">
        <v>290</v>
      </c>
      <c r="D199" s="37" t="s">
        <v>295</v>
      </c>
      <c r="E199" s="10"/>
      <c r="F199" s="65"/>
      <c r="G199" s="108">
        <v>107.76561474170524</v>
      </c>
      <c r="H199" s="8">
        <f t="shared" si="28"/>
        <v>0</v>
      </c>
      <c r="I199" s="90">
        <v>0.3</v>
      </c>
      <c r="J199" s="23">
        <f>I199*E199</f>
        <v>0</v>
      </c>
      <c r="K199" s="37">
        <v>10</v>
      </c>
      <c r="L199" s="23">
        <f>(K199*E199)/60</f>
        <v>0</v>
      </c>
      <c r="M199" s="9">
        <f>L199*Data!$D$13</f>
        <v>0</v>
      </c>
      <c r="N199" s="8">
        <f>M199+H199</f>
        <v>0</v>
      </c>
      <c r="P199" s="109"/>
      <c r="Q199" s="105">
        <v>48.55</v>
      </c>
      <c r="S199" s="107">
        <f t="shared" si="70"/>
        <v>51.463000000000001</v>
      </c>
    </row>
    <row r="200" spans="1:19" ht="15.6" x14ac:dyDescent="0.3">
      <c r="A200">
        <f t="shared" si="54"/>
        <v>1</v>
      </c>
      <c r="B200" s="113"/>
      <c r="C200" s="65" t="s">
        <v>299</v>
      </c>
      <c r="D200" s="37" t="s">
        <v>304</v>
      </c>
      <c r="E200" s="10"/>
      <c r="F200" s="65"/>
      <c r="G200" s="108">
        <v>748.90785714285721</v>
      </c>
      <c r="H200" s="8">
        <f t="shared" si="28"/>
        <v>0</v>
      </c>
      <c r="I200" s="90">
        <v>3</v>
      </c>
      <c r="J200" s="23">
        <f t="shared" ref="J200:J206" si="71">I200*E200</f>
        <v>0</v>
      </c>
      <c r="K200" s="37">
        <v>10</v>
      </c>
      <c r="L200" s="23">
        <f t="shared" ref="L200:L206" si="72">(K200*E200)/60</f>
        <v>0</v>
      </c>
      <c r="M200" s="9">
        <f>L200*Data!$D$13</f>
        <v>0</v>
      </c>
      <c r="N200" s="8">
        <f t="shared" ref="N200:N206" si="73">M200+H200</f>
        <v>0</v>
      </c>
      <c r="P200" s="109"/>
      <c r="Q200" s="105">
        <v>328.97</v>
      </c>
      <c r="S200" s="107">
        <f t="shared" si="70"/>
        <v>348.70820000000003</v>
      </c>
    </row>
    <row r="201" spans="1:19" ht="15.6" x14ac:dyDescent="0.3">
      <c r="A201">
        <f t="shared" si="54"/>
        <v>1</v>
      </c>
      <c r="B201" s="113"/>
      <c r="C201" s="37" t="s">
        <v>291</v>
      </c>
      <c r="D201" s="37" t="s">
        <v>296</v>
      </c>
      <c r="E201" s="10"/>
      <c r="F201" s="65"/>
      <c r="G201" s="108">
        <v>144.90479830806001</v>
      </c>
      <c r="H201" s="8">
        <f t="shared" si="28"/>
        <v>0</v>
      </c>
      <c r="I201" s="90">
        <v>0.3</v>
      </c>
      <c r="J201" s="23">
        <f t="shared" si="71"/>
        <v>0</v>
      </c>
      <c r="K201" s="37">
        <v>10</v>
      </c>
      <c r="L201" s="23">
        <f t="shared" si="72"/>
        <v>0</v>
      </c>
      <c r="M201" s="9">
        <f>L201*Data!$D$13</f>
        <v>0</v>
      </c>
      <c r="N201" s="8">
        <f t="shared" si="73"/>
        <v>0</v>
      </c>
      <c r="P201" s="109"/>
      <c r="Q201" s="105">
        <v>65.28</v>
      </c>
      <c r="S201" s="107">
        <f t="shared" si="70"/>
        <v>69.19680000000001</v>
      </c>
    </row>
    <row r="202" spans="1:19" ht="15.6" x14ac:dyDescent="0.3">
      <c r="A202">
        <f t="shared" si="54"/>
        <v>1</v>
      </c>
      <c r="B202" s="113"/>
      <c r="C202" s="65" t="s">
        <v>300</v>
      </c>
      <c r="D202" s="37" t="s">
        <v>305</v>
      </c>
      <c r="E202" s="10"/>
      <c r="F202" s="26"/>
      <c r="G202" s="108">
        <v>1185.2039861613002</v>
      </c>
      <c r="H202" s="8">
        <f t="shared" si="28"/>
        <v>0</v>
      </c>
      <c r="I202" s="90">
        <v>5.2</v>
      </c>
      <c r="J202" s="23">
        <f t="shared" si="71"/>
        <v>0</v>
      </c>
      <c r="K202" s="37">
        <v>10</v>
      </c>
      <c r="L202" s="23">
        <f t="shared" si="72"/>
        <v>0</v>
      </c>
      <c r="M202" s="9">
        <f>L202*Data!$D$13</f>
        <v>0</v>
      </c>
      <c r="N202" s="8">
        <f t="shared" si="73"/>
        <v>0</v>
      </c>
      <c r="P202" s="109"/>
      <c r="Q202" s="105">
        <v>534.04999999999995</v>
      </c>
      <c r="S202" s="107">
        <f t="shared" si="70"/>
        <v>566.09299999999996</v>
      </c>
    </row>
    <row r="203" spans="1:19" ht="15.6" x14ac:dyDescent="0.3">
      <c r="A203">
        <f t="shared" si="54"/>
        <v>1</v>
      </c>
      <c r="B203" s="113"/>
      <c r="C203" s="37" t="s">
        <v>292</v>
      </c>
      <c r="D203" s="37" t="s">
        <v>297</v>
      </c>
      <c r="E203" s="10"/>
      <c r="F203" s="26"/>
      <c r="G203" s="108">
        <v>220.42281342629531</v>
      </c>
      <c r="H203" s="8">
        <f t="shared" si="28"/>
        <v>0</v>
      </c>
      <c r="I203" s="90">
        <v>0.5</v>
      </c>
      <c r="J203" s="23">
        <f t="shared" si="71"/>
        <v>0</v>
      </c>
      <c r="K203" s="37">
        <v>10</v>
      </c>
      <c r="L203" s="23">
        <f t="shared" si="72"/>
        <v>0</v>
      </c>
      <c r="M203" s="9">
        <f>L203*Data!$D$13</f>
        <v>0</v>
      </c>
      <c r="N203" s="8">
        <f t="shared" si="73"/>
        <v>0</v>
      </c>
      <c r="P203" s="109"/>
      <c r="Q203" s="105">
        <v>99.3</v>
      </c>
      <c r="S203" s="107">
        <f t="shared" si="70"/>
        <v>105.258</v>
      </c>
    </row>
    <row r="204" spans="1:19" ht="15.75" customHeight="1" x14ac:dyDescent="0.3">
      <c r="A204">
        <f t="shared" si="54"/>
        <v>1</v>
      </c>
      <c r="B204" s="113"/>
      <c r="C204" s="65" t="s">
        <v>301</v>
      </c>
      <c r="D204" s="37" t="s">
        <v>306</v>
      </c>
      <c r="E204" s="10"/>
      <c r="F204" s="26"/>
      <c r="G204" s="108">
        <v>1643.9407488049899</v>
      </c>
      <c r="H204" s="8">
        <f t="shared" si="28"/>
        <v>0</v>
      </c>
      <c r="I204" s="90">
        <v>6.95</v>
      </c>
      <c r="J204" s="23">
        <f t="shared" si="71"/>
        <v>0</v>
      </c>
      <c r="K204" s="37">
        <v>10</v>
      </c>
      <c r="L204" s="23">
        <f t="shared" si="72"/>
        <v>0</v>
      </c>
      <c r="M204" s="9">
        <f>L204*Data!$D$13</f>
        <v>0</v>
      </c>
      <c r="N204" s="8">
        <f t="shared" si="73"/>
        <v>0</v>
      </c>
      <c r="P204" s="109"/>
      <c r="Q204" s="105">
        <v>740.63</v>
      </c>
      <c r="S204" s="107">
        <f t="shared" si="70"/>
        <v>785.06780000000003</v>
      </c>
    </row>
    <row r="205" spans="1:19" ht="15.75" customHeight="1" x14ac:dyDescent="0.3">
      <c r="A205">
        <f t="shared" si="54"/>
        <v>1</v>
      </c>
      <c r="B205" s="113"/>
      <c r="C205" s="37" t="s">
        <v>293</v>
      </c>
      <c r="D205" s="37" t="s">
        <v>298</v>
      </c>
      <c r="E205" s="10"/>
      <c r="F205" s="26"/>
      <c r="G205" s="108">
        <v>350.18380391117768</v>
      </c>
      <c r="H205" s="8">
        <f t="shared" si="28"/>
        <v>0</v>
      </c>
      <c r="I205" s="90">
        <v>0.75</v>
      </c>
      <c r="J205" s="23">
        <f t="shared" si="71"/>
        <v>0</v>
      </c>
      <c r="K205" s="37">
        <v>10</v>
      </c>
      <c r="L205" s="23">
        <f t="shared" si="72"/>
        <v>0</v>
      </c>
      <c r="M205" s="9">
        <f>L205*Data!$D$13</f>
        <v>0</v>
      </c>
      <c r="N205" s="8">
        <f t="shared" si="73"/>
        <v>0</v>
      </c>
      <c r="P205" s="109"/>
      <c r="Q205" s="105">
        <v>157.76</v>
      </c>
      <c r="S205" s="107">
        <f t="shared" si="70"/>
        <v>167.22559999999999</v>
      </c>
    </row>
    <row r="206" spans="1:19" ht="15.75" customHeight="1" x14ac:dyDescent="0.3">
      <c r="A206">
        <f t="shared" si="54"/>
        <v>1</v>
      </c>
      <c r="B206" s="113"/>
      <c r="C206" s="65" t="s">
        <v>302</v>
      </c>
      <c r="D206" s="37" t="s">
        <v>307</v>
      </c>
      <c r="E206" s="10"/>
      <c r="F206" s="26"/>
      <c r="G206" s="108">
        <v>2032.3191122701999</v>
      </c>
      <c r="H206" s="8">
        <f t="shared" si="28"/>
        <v>0</v>
      </c>
      <c r="I206" s="90">
        <v>10.5</v>
      </c>
      <c r="J206" s="23">
        <f t="shared" si="71"/>
        <v>0</v>
      </c>
      <c r="K206" s="37">
        <v>10</v>
      </c>
      <c r="L206" s="23">
        <f t="shared" si="72"/>
        <v>0</v>
      </c>
      <c r="M206" s="9">
        <f>L206*Data!$D$13</f>
        <v>0</v>
      </c>
      <c r="N206" s="8">
        <f t="shared" si="73"/>
        <v>0</v>
      </c>
      <c r="P206" s="109"/>
      <c r="Q206" s="105">
        <v>915.6</v>
      </c>
      <c r="S206" s="107">
        <f t="shared" si="70"/>
        <v>970.53600000000006</v>
      </c>
    </row>
    <row r="207" spans="1:19" ht="15.75" customHeight="1" x14ac:dyDescent="0.3">
      <c r="A207">
        <f t="shared" ref="A207:A208" si="74">IF(E207&gt;0,A206+1,A206)</f>
        <v>1</v>
      </c>
      <c r="B207" s="67"/>
      <c r="C207" s="37"/>
      <c r="D207" s="37"/>
      <c r="E207" s="89"/>
      <c r="F207" s="26"/>
      <c r="G207" s="22"/>
      <c r="H207" s="8"/>
      <c r="I207" s="90"/>
      <c r="J207" s="23"/>
      <c r="K207" s="37"/>
      <c r="L207" s="23"/>
      <c r="M207" s="9"/>
      <c r="N207" s="8"/>
      <c r="Q207" s="105"/>
      <c r="S207" s="107">
        <f t="shared" si="67"/>
        <v>0</v>
      </c>
    </row>
    <row r="208" spans="1:19" ht="15.75" customHeight="1" x14ac:dyDescent="0.3">
      <c r="A208">
        <f t="shared" si="74"/>
        <v>1</v>
      </c>
      <c r="B208" s="67"/>
      <c r="C208" s="37"/>
      <c r="D208" s="37"/>
      <c r="E208" s="89"/>
      <c r="F208" s="26"/>
      <c r="G208" s="22"/>
      <c r="H208" s="8"/>
      <c r="I208" s="90"/>
      <c r="J208" s="23"/>
      <c r="K208" s="37"/>
      <c r="L208" s="23"/>
      <c r="M208" s="9"/>
      <c r="N208" s="8"/>
      <c r="Q208" s="105"/>
      <c r="S208" s="107">
        <f t="shared" si="67"/>
        <v>0</v>
      </c>
    </row>
    <row r="209" spans="1:19" ht="15.6" x14ac:dyDescent="0.3">
      <c r="B209" s="67"/>
      <c r="C209" s="65"/>
      <c r="D209" s="65"/>
      <c r="E209" s="89"/>
      <c r="F209" s="65"/>
      <c r="G209" s="22"/>
      <c r="H209" s="8"/>
      <c r="I209" s="39"/>
      <c r="J209" s="23"/>
      <c r="K209" s="7"/>
      <c r="L209" s="23"/>
      <c r="M209" s="9"/>
      <c r="N209" s="8"/>
      <c r="Q209" s="104"/>
      <c r="S209" s="107">
        <f t="shared" si="67"/>
        <v>0</v>
      </c>
    </row>
    <row r="210" spans="1:19" ht="15.6" x14ac:dyDescent="0.3">
      <c r="A210">
        <f>IF(E210&gt;0,A206+1,A206)</f>
        <v>1</v>
      </c>
      <c r="C210" s="65"/>
      <c r="D210" s="65"/>
      <c r="E210" s="89"/>
      <c r="F210" s="65"/>
      <c r="G210" s="108"/>
      <c r="H210" s="8"/>
      <c r="I210" s="39"/>
      <c r="J210" s="23"/>
      <c r="K210" s="7"/>
      <c r="L210" s="23"/>
      <c r="M210" s="9"/>
      <c r="N210" s="8"/>
      <c r="Q210" s="106">
        <v>1397.07</v>
      </c>
      <c r="S210" s="107">
        <f>SUM(Q210*1.06)</f>
        <v>1480.8942</v>
      </c>
    </row>
    <row r="211" spans="1:19" x14ac:dyDescent="0.3">
      <c r="C211" s="64"/>
      <c r="O211" s="66">
        <f>SUM(O9:O37)</f>
        <v>0</v>
      </c>
    </row>
    <row r="212" spans="1:19" x14ac:dyDescent="0.3">
      <c r="O212" s="66"/>
    </row>
    <row r="213" spans="1:19" ht="15" thickBot="1" x14ac:dyDescent="0.35">
      <c r="O213" s="66"/>
    </row>
    <row r="214" spans="1:19" ht="15" thickBot="1" x14ac:dyDescent="0.35">
      <c r="E214" s="120"/>
      <c r="F214" s="121"/>
      <c r="G214" s="120" t="s">
        <v>23</v>
      </c>
      <c r="H214" s="121"/>
      <c r="I214" s="120" t="s">
        <v>14</v>
      </c>
      <c r="J214" s="121"/>
      <c r="K214" s="120" t="s">
        <v>10</v>
      </c>
      <c r="L214" s="121"/>
      <c r="M214" s="70" t="s">
        <v>22</v>
      </c>
      <c r="N214" s="71" t="s">
        <v>15</v>
      </c>
    </row>
    <row r="215" spans="1:19" ht="15" thickBot="1" x14ac:dyDescent="0.35">
      <c r="D215" s="13" t="s">
        <v>12</v>
      </c>
      <c r="E215" s="134">
        <f>SUM(E9:E37)</f>
        <v>0</v>
      </c>
      <c r="F215" s="134"/>
      <c r="G215" s="135">
        <f>SUM(H9:H37)</f>
        <v>0</v>
      </c>
      <c r="H215" s="136"/>
      <c r="I215" s="144">
        <f>SUM(J9:J37)</f>
        <v>0</v>
      </c>
      <c r="J215" s="134"/>
      <c r="K215" s="145">
        <f>SUM(M9:M37)</f>
        <v>0</v>
      </c>
      <c r="L215" s="146"/>
      <c r="M215" s="14">
        <f>SUM(L9:L37)</f>
        <v>0</v>
      </c>
      <c r="N215" s="15">
        <f>K215+G215</f>
        <v>0</v>
      </c>
    </row>
    <row r="216" spans="1:19" ht="15" thickBot="1" x14ac:dyDescent="0.35">
      <c r="D216" s="16" t="s">
        <v>13</v>
      </c>
      <c r="E216" s="134">
        <f>SUM(E39:E206)</f>
        <v>0</v>
      </c>
      <c r="F216" s="134"/>
      <c r="G216" s="132">
        <f>SUM(H39:H210)</f>
        <v>0</v>
      </c>
      <c r="H216" s="133"/>
      <c r="I216" s="141">
        <f>SUM(J39:J210)</f>
        <v>0</v>
      </c>
      <c r="J216" s="142"/>
      <c r="K216" s="147">
        <f>SUM(M39:M210)</f>
        <v>0</v>
      </c>
      <c r="L216" s="148"/>
      <c r="M216" s="17">
        <f>SUM(L39:L210)</f>
        <v>0</v>
      </c>
      <c r="N216" s="18">
        <f>K216+G216</f>
        <v>0</v>
      </c>
    </row>
    <row r="217" spans="1:19" ht="15" thickBot="1" x14ac:dyDescent="0.35">
      <c r="D217" s="3"/>
      <c r="E217" s="152">
        <f>E215+E216</f>
        <v>0</v>
      </c>
      <c r="F217" s="152"/>
      <c r="G217" s="153">
        <f>G215+G216</f>
        <v>0</v>
      </c>
      <c r="H217" s="154"/>
      <c r="I217" s="151">
        <f>I215+I216</f>
        <v>0</v>
      </c>
      <c r="J217" s="152"/>
      <c r="K217" s="149">
        <f>K215+K216</f>
        <v>0</v>
      </c>
      <c r="L217" s="150"/>
      <c r="M217" s="19">
        <f>M215+M216</f>
        <v>0</v>
      </c>
      <c r="N217" s="12">
        <f>N215+N216</f>
        <v>0</v>
      </c>
    </row>
    <row r="218" spans="1:19" ht="15" thickBot="1" x14ac:dyDescent="0.35">
      <c r="K218" s="72"/>
      <c r="L218" s="72"/>
      <c r="M218" s="72"/>
      <c r="N218" s="72"/>
    </row>
    <row r="219" spans="1:19" ht="15.75" customHeight="1" thickBot="1" x14ac:dyDescent="0.35">
      <c r="C219" s="73"/>
      <c r="D219" s="118" t="s">
        <v>32</v>
      </c>
      <c r="E219" s="119"/>
      <c r="F219" s="74"/>
      <c r="G219" s="75">
        <f>INT(O211)+IF(O211-INT(O211)&gt;0,1,0)</f>
        <v>0</v>
      </c>
      <c r="K219" s="116" t="s">
        <v>17</v>
      </c>
      <c r="L219" s="116"/>
      <c r="M219" s="116"/>
      <c r="N219" s="20">
        <f>Data!$D$15</f>
        <v>0</v>
      </c>
    </row>
    <row r="220" spans="1:19" ht="15" thickBot="1" x14ac:dyDescent="0.35">
      <c r="C220" s="73"/>
      <c r="K220" s="116"/>
      <c r="L220" s="116"/>
      <c r="M220" s="116"/>
      <c r="N220" s="20"/>
    </row>
    <row r="221" spans="1:19" ht="15.75" customHeight="1" thickBot="1" x14ac:dyDescent="0.35">
      <c r="C221" s="73"/>
      <c r="K221" s="143" t="s">
        <v>18</v>
      </c>
      <c r="L221" s="143"/>
      <c r="M221" s="143"/>
      <c r="N221" s="21"/>
    </row>
    <row r="222" spans="1:19" ht="15" thickBot="1" x14ac:dyDescent="0.35">
      <c r="C222" s="73"/>
      <c r="K222" s="116" t="s">
        <v>19</v>
      </c>
      <c r="L222" s="116"/>
      <c r="M222" s="116"/>
      <c r="N222" s="20">
        <f>Data!$D$17</f>
        <v>0</v>
      </c>
    </row>
    <row r="223" spans="1:19" ht="15" thickBot="1" x14ac:dyDescent="0.35">
      <c r="C223" s="73"/>
      <c r="K223" s="137" t="s">
        <v>50</v>
      </c>
      <c r="L223" s="138"/>
      <c r="M223" s="139"/>
      <c r="N223" s="20">
        <f>SUM(Misc!D2)</f>
        <v>0</v>
      </c>
    </row>
    <row r="224" spans="1:19" ht="15" thickBot="1" x14ac:dyDescent="0.35">
      <c r="C224" s="73"/>
      <c r="K224" s="137" t="s">
        <v>59</v>
      </c>
      <c r="L224" s="138"/>
      <c r="M224" s="139"/>
      <c r="N224" s="20">
        <f>SUM(Data!D19)</f>
        <v>0</v>
      </c>
    </row>
    <row r="225" spans="3:14" ht="15" customHeight="1" x14ac:dyDescent="0.3">
      <c r="C225" s="73"/>
      <c r="K225" s="140"/>
      <c r="L225" s="140"/>
      <c r="M225" s="140"/>
      <c r="N225" s="76"/>
    </row>
    <row r="226" spans="3:14" ht="15" customHeight="1" x14ac:dyDescent="0.3">
      <c r="I226" s="122" t="s">
        <v>16</v>
      </c>
      <c r="J226" s="123"/>
      <c r="K226" s="123"/>
      <c r="L226" s="124"/>
      <c r="M226" s="128">
        <f>N217+N219+N220+N221+N222+N224+N223</f>
        <v>0</v>
      </c>
      <c r="N226" s="129"/>
    </row>
    <row r="227" spans="3:14" ht="15" customHeight="1" x14ac:dyDescent="0.3">
      <c r="H227" s="77"/>
      <c r="I227" s="125"/>
      <c r="J227" s="126"/>
      <c r="K227" s="126"/>
      <c r="L227" s="127"/>
      <c r="M227" s="130"/>
      <c r="N227" s="131"/>
    </row>
    <row r="228" spans="3:14" ht="15.75" customHeight="1" x14ac:dyDescent="0.3">
      <c r="H228" s="54"/>
      <c r="I228" s="54"/>
      <c r="J228" s="54"/>
      <c r="K228" s="54"/>
      <c r="L228" s="54"/>
      <c r="M228" s="78"/>
      <c r="N228" s="78"/>
    </row>
    <row r="229" spans="3:14" ht="15.75" customHeight="1" x14ac:dyDescent="0.3">
      <c r="H229" s="54"/>
      <c r="I229" s="54"/>
      <c r="J229" s="54"/>
      <c r="K229" s="54"/>
      <c r="L229" s="54"/>
      <c r="M229" s="78"/>
      <c r="N229" s="78"/>
    </row>
  </sheetData>
  <mergeCells count="52">
    <mergeCell ref="K214:L214"/>
    <mergeCell ref="I217:J217"/>
    <mergeCell ref="G214:H214"/>
    <mergeCell ref="E217:F217"/>
    <mergeCell ref="G217:H217"/>
    <mergeCell ref="E214:F214"/>
    <mergeCell ref="E216:F216"/>
    <mergeCell ref="I226:L227"/>
    <mergeCell ref="M226:N227"/>
    <mergeCell ref="G216:H216"/>
    <mergeCell ref="E215:F215"/>
    <mergeCell ref="G215:H215"/>
    <mergeCell ref="K223:M223"/>
    <mergeCell ref="K225:M225"/>
    <mergeCell ref="I216:J216"/>
    <mergeCell ref="K221:M221"/>
    <mergeCell ref="K222:M222"/>
    <mergeCell ref="I215:J215"/>
    <mergeCell ref="K224:M224"/>
    <mergeCell ref="K215:L215"/>
    <mergeCell ref="K216:L216"/>
    <mergeCell ref="K217:L217"/>
    <mergeCell ref="K219:M219"/>
    <mergeCell ref="K220:M220"/>
    <mergeCell ref="B148:B152"/>
    <mergeCell ref="B55:B58"/>
    <mergeCell ref="B92:B96"/>
    <mergeCell ref="B104:B108"/>
    <mergeCell ref="B110:B129"/>
    <mergeCell ref="B131:B138"/>
    <mergeCell ref="B140:B146"/>
    <mergeCell ref="B159:B163"/>
    <mergeCell ref="B174:B176"/>
    <mergeCell ref="B197:B206"/>
    <mergeCell ref="B98:B102"/>
    <mergeCell ref="B86:B90"/>
    <mergeCell ref="B165:B169"/>
    <mergeCell ref="D219:E219"/>
    <mergeCell ref="I214:J214"/>
    <mergeCell ref="K5:M5"/>
    <mergeCell ref="G5:H5"/>
    <mergeCell ref="B9:B13"/>
    <mergeCell ref="B5:F5"/>
    <mergeCell ref="B75:B84"/>
    <mergeCell ref="B66:B73"/>
    <mergeCell ref="B39:B52"/>
    <mergeCell ref="B15:B19"/>
    <mergeCell ref="B21:B25"/>
    <mergeCell ref="B27:B31"/>
    <mergeCell ref="I5:J5"/>
    <mergeCell ref="B7:N7"/>
    <mergeCell ref="B8:N8"/>
  </mergeCells>
  <pageMargins left="0.25" right="0.25" top="0.25" bottom="0.5" header="0.3" footer="0.05"/>
  <pageSetup scale="61" fitToHeight="0" orientation="landscape" r:id="rId1"/>
  <headerFooter>
    <oddFooter>Page &amp;P&amp;RElevation Estimator 2018</oddFooter>
  </headerFooter>
  <rowBreaks count="2" manualBreakCount="2">
    <brk id="90" max="16383" man="1"/>
    <brk id="171" max="1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00B050"/>
    <pageSetUpPr fitToPage="1"/>
  </sheetPr>
  <dimension ref="A2:Q303"/>
  <sheetViews>
    <sheetView showGridLines="0" showRowColHeaders="0" topLeftCell="B1" zoomScaleNormal="100" workbookViewId="0">
      <selection activeCell="B8" sqref="A8:XFD8"/>
    </sheetView>
  </sheetViews>
  <sheetFormatPr defaultColWidth="9.109375" defaultRowHeight="14.4" x14ac:dyDescent="0.3"/>
  <cols>
    <col min="1" max="1" width="10.6640625" style="3" hidden="1" customWidth="1"/>
    <col min="2" max="2" width="2" style="3" customWidth="1"/>
    <col min="3" max="3" width="12.33203125" style="3" customWidth="1"/>
    <col min="4" max="4" width="49.6640625" style="3" customWidth="1"/>
    <col min="5" max="5" width="11.6640625" style="3" customWidth="1"/>
    <col min="6" max="6" width="9.6640625" style="3" customWidth="1"/>
    <col min="7" max="7" width="8.6640625" style="3" customWidth="1"/>
    <col min="8" max="8" width="13.33203125" style="3" customWidth="1"/>
    <col min="9" max="9" width="2.33203125" style="3" customWidth="1"/>
    <col min="10" max="10" width="9.109375" style="3"/>
    <col min="11" max="11" width="8.109375" style="3" customWidth="1"/>
    <col min="12" max="12" width="9.109375" style="3"/>
    <col min="13" max="13" width="11" style="3" customWidth="1"/>
    <col min="14" max="16" width="9.109375" style="3"/>
    <col min="17" max="17" width="15.6640625" style="4" customWidth="1"/>
    <col min="18" max="16384" width="9.109375" style="3"/>
  </cols>
  <sheetData>
    <row r="2" spans="1:16" ht="21" customHeight="1" x14ac:dyDescent="0.3">
      <c r="C2" s="84" t="s">
        <v>63</v>
      </c>
      <c r="D2" s="84"/>
      <c r="E2" s="84"/>
      <c r="F2" s="100"/>
      <c r="G2" s="100"/>
      <c r="H2" s="159" t="s">
        <v>56</v>
      </c>
      <c r="I2" s="159"/>
      <c r="J2" s="159"/>
      <c r="K2" s="159"/>
      <c r="L2" s="158">
        <f>SUM(L9:M100)</f>
        <v>0</v>
      </c>
      <c r="M2" s="158"/>
    </row>
    <row r="3" spans="1:16" ht="18" customHeight="1" x14ac:dyDescent="0.35">
      <c r="C3" s="84"/>
      <c r="D3" s="84"/>
      <c r="E3" s="84"/>
      <c r="F3" s="100"/>
      <c r="G3" s="100"/>
      <c r="H3" s="85"/>
      <c r="I3" s="86"/>
      <c r="J3" s="87"/>
      <c r="K3" s="87" t="s">
        <v>408</v>
      </c>
      <c r="L3" s="158">
        <f>SUM(Estimator!N220)</f>
        <v>0</v>
      </c>
      <c r="M3" s="158"/>
    </row>
    <row r="4" spans="1:16" ht="26.4" thickBot="1" x14ac:dyDescent="0.35">
      <c r="C4" s="5"/>
      <c r="D4" s="5"/>
      <c r="E4" s="5"/>
      <c r="F4" s="5"/>
      <c r="G4" s="5"/>
      <c r="H4" s="5"/>
      <c r="J4" s="40"/>
      <c r="K4" s="40" t="s">
        <v>57</v>
      </c>
      <c r="L4" s="160">
        <f>SUM(L2:M3)</f>
        <v>0</v>
      </c>
      <c r="M4" s="160"/>
    </row>
    <row r="5" spans="1:16" ht="16.2" thickTop="1" x14ac:dyDescent="0.3">
      <c r="C5" s="32" t="s">
        <v>48</v>
      </c>
      <c r="D5" s="83">
        <f>(Data!D9)</f>
        <v>0</v>
      </c>
      <c r="E5" s="32" t="s">
        <v>28</v>
      </c>
      <c r="F5" s="168">
        <f>Data!D11</f>
        <v>0</v>
      </c>
      <c r="G5" s="168"/>
      <c r="H5" s="168"/>
    </row>
    <row r="6" spans="1:16" ht="15" thickBot="1" x14ac:dyDescent="0.35"/>
    <row r="7" spans="1:16" ht="19.5" customHeight="1" thickBot="1" x14ac:dyDescent="0.35">
      <c r="C7" s="163" t="s">
        <v>26</v>
      </c>
      <c r="D7" s="164"/>
      <c r="E7" s="163" t="s">
        <v>25</v>
      </c>
      <c r="F7" s="164"/>
      <c r="G7" s="163" t="s">
        <v>27</v>
      </c>
      <c r="H7" s="166"/>
      <c r="I7" s="164"/>
      <c r="J7" s="163" t="s">
        <v>3</v>
      </c>
      <c r="K7" s="164"/>
      <c r="L7" s="163" t="s">
        <v>31</v>
      </c>
      <c r="M7" s="164"/>
    </row>
    <row r="8" spans="1:16" hidden="1" x14ac:dyDescent="0.3">
      <c r="A8" s="3">
        <v>1</v>
      </c>
      <c r="C8" s="165" t="str">
        <f>IF(ISERROR(VLOOKUP($A8,Estimator!$A$9:$G$210,3,FALSE)),"",VLOOKUP($A8,Estimator!$A$9:$G$210,3,FALSE))</f>
        <v>73mm - Tubing Blue (16ft Length)</v>
      </c>
      <c r="D8" s="165"/>
      <c r="E8" s="165" t="str">
        <f>IF(ISERROR(VLOOKUP($A8,Estimator!$A$9:$G$210,4,FALSE)),"",VLOOKUP($A8,Estimator!$A$9:$G$210,4,FALSE))</f>
        <v>10000-70-AIR-BLUE</v>
      </c>
      <c r="F8" s="165"/>
      <c r="G8" s="167">
        <f>IF(ISERROR(VLOOKUP($A8,Estimator!$A$9:$G$210,7,FALSE)),"",VLOOKUP($A8,Estimator!$A$9:$G$210,7,FALSE))</f>
        <v>273.72000000000003</v>
      </c>
      <c r="H8" s="167"/>
      <c r="I8" s="167"/>
      <c r="J8" s="165">
        <f>IF(ISERROR(VLOOKUP($A8,Estimator!$A$9:$G$210,5,FALSE)),"",VLOOKUP($A8,Estimator!$A$9:$G$210,5,FALSE))</f>
        <v>0</v>
      </c>
      <c r="K8" s="165"/>
      <c r="L8" s="162">
        <f>IF(ISERROR(VLOOKUP($A8,Estimator!$A$9:$H$210,8,FALSE)),"",VLOOKUP($A8,Estimator!$A$9:$H$210,8,FALSE))</f>
        <v>0</v>
      </c>
      <c r="M8" s="162"/>
      <c r="P8" s="6"/>
    </row>
    <row r="9" spans="1:16" x14ac:dyDescent="0.3">
      <c r="A9" s="3">
        <v>2</v>
      </c>
      <c r="C9" s="165" t="str">
        <f>IF(ISERROR(VLOOKUP($A9,Estimator!$A$9:$G$210,3,FALSE)),"",VLOOKUP($A9,Estimator!$A$9:$G$210,3,FALSE))</f>
        <v/>
      </c>
      <c r="D9" s="165"/>
      <c r="E9" s="165" t="str">
        <f>IF(ISERROR(VLOOKUP($A9,Estimator!$A$9:$G$210,4,FALSE)),"",VLOOKUP($A9,Estimator!$A$9:$G$210,4,FALSE))</f>
        <v/>
      </c>
      <c r="F9" s="165"/>
      <c r="G9" s="167" t="str">
        <f>IF(ISERROR(VLOOKUP($A9,Estimator!$A$9:$G$210,7,FALSE)),"",VLOOKUP($A9,Estimator!$A$9:$G$210,7,FALSE))</f>
        <v/>
      </c>
      <c r="H9" s="167"/>
      <c r="I9" s="167"/>
      <c r="J9" s="165" t="str">
        <f>IF(ISERROR(VLOOKUP($A9,Estimator!$A$9:$G$210,5,FALSE)),"",VLOOKUP($A9,Estimator!$A$9:$G$210,5,FALSE))</f>
        <v/>
      </c>
      <c r="K9" s="165"/>
      <c r="L9" s="162" t="str">
        <f>IF(ISERROR(VLOOKUP($A9,Estimator!$A$9:$H$210,8,FALSE)),"",VLOOKUP($A9,Estimator!$A$9:$H$210,8,FALSE))</f>
        <v/>
      </c>
      <c r="M9" s="162"/>
      <c r="P9" s="6"/>
    </row>
    <row r="10" spans="1:16" x14ac:dyDescent="0.3">
      <c r="A10" s="3">
        <v>3</v>
      </c>
      <c r="C10" s="165" t="str">
        <f>IF(ISERROR(VLOOKUP($A10,Estimator!$A$9:$G$210,3,FALSE)),"",VLOOKUP($A10,Estimator!$A$9:$G$210,3,FALSE))</f>
        <v/>
      </c>
      <c r="D10" s="165"/>
      <c r="E10" s="165" t="str">
        <f>IF(ISERROR(VLOOKUP($A10,Estimator!$A$9:$G$210,4,FALSE)),"",VLOOKUP($A10,Estimator!$A$9:$G$210,4,FALSE))</f>
        <v/>
      </c>
      <c r="F10" s="165"/>
      <c r="G10" s="167" t="str">
        <f>IF(ISERROR(VLOOKUP($A10,Estimator!$A$9:$G$210,7,FALSE)),"",VLOOKUP($A10,Estimator!$A$9:$G$210,7,FALSE))</f>
        <v/>
      </c>
      <c r="H10" s="167"/>
      <c r="I10" s="167"/>
      <c r="J10" s="165" t="str">
        <f>IF(ISERROR(VLOOKUP($A10,Estimator!$A$9:$G$210,5,FALSE)),"",VLOOKUP($A10,Estimator!$A$9:$G$210,5,FALSE))</f>
        <v/>
      </c>
      <c r="K10" s="165"/>
      <c r="L10" s="162" t="str">
        <f>IF(ISERROR(VLOOKUP($A10,Estimator!$A$9:$H$210,8,FALSE)),"",VLOOKUP($A10,Estimator!$A$9:$H$210,8,FALSE))</f>
        <v/>
      </c>
      <c r="M10" s="162"/>
      <c r="P10" s="6"/>
    </row>
    <row r="11" spans="1:16" x14ac:dyDescent="0.3">
      <c r="A11" s="3">
        <v>4</v>
      </c>
      <c r="C11" s="165" t="str">
        <f>IF(ISERROR(VLOOKUP($A11,Estimator!$A$9:$G$210,3,FALSE)),"",VLOOKUP($A11,Estimator!$A$9:$G$210,3,FALSE))</f>
        <v/>
      </c>
      <c r="D11" s="165"/>
      <c r="E11" s="165" t="str">
        <f>IF(ISERROR(VLOOKUP($A11,Estimator!$A$9:$G$210,4,FALSE)),"",VLOOKUP($A11,Estimator!$A$9:$G$210,4,FALSE))</f>
        <v/>
      </c>
      <c r="F11" s="165"/>
      <c r="G11" s="167" t="str">
        <f>IF(ISERROR(VLOOKUP($A11,Estimator!$A$9:$G$210,7,FALSE)),"",VLOOKUP($A11,Estimator!$A$9:$G$210,7,FALSE))</f>
        <v/>
      </c>
      <c r="H11" s="167"/>
      <c r="I11" s="167"/>
      <c r="J11" s="165" t="str">
        <f>IF(ISERROR(VLOOKUP($A11,Estimator!$A$9:$G$210,5,FALSE)),"",VLOOKUP($A11,Estimator!$A$9:$G$210,5,FALSE))</f>
        <v/>
      </c>
      <c r="K11" s="165"/>
      <c r="L11" s="162" t="str">
        <f>IF(ISERROR(VLOOKUP($A11,Estimator!$A$9:$H$210,8,FALSE)),"",VLOOKUP($A11,Estimator!$A$9:$H$210,8,FALSE))</f>
        <v/>
      </c>
      <c r="M11" s="162"/>
      <c r="P11" s="6"/>
    </row>
    <row r="12" spans="1:16" x14ac:dyDescent="0.3">
      <c r="A12" s="3">
        <v>5</v>
      </c>
      <c r="C12" s="165" t="str">
        <f>IF(ISERROR(VLOOKUP($A12,Estimator!$A$9:$G$210,3,FALSE)),"",VLOOKUP($A12,Estimator!$A$9:$G$210,3,FALSE))</f>
        <v/>
      </c>
      <c r="D12" s="165"/>
      <c r="E12" s="165" t="str">
        <f>IF(ISERROR(VLOOKUP($A12,Estimator!$A$9:$G$210,4,FALSE)),"",VLOOKUP($A12,Estimator!$A$9:$G$210,4,FALSE))</f>
        <v/>
      </c>
      <c r="F12" s="165"/>
      <c r="G12" s="167" t="str">
        <f>IF(ISERROR(VLOOKUP($A12,Estimator!$A$9:$G$210,7,FALSE)),"",VLOOKUP($A12,Estimator!$A$9:$G$210,7,FALSE))</f>
        <v/>
      </c>
      <c r="H12" s="167"/>
      <c r="I12" s="167"/>
      <c r="J12" s="165" t="str">
        <f>IF(ISERROR(VLOOKUP($A12,Estimator!$A$9:$G$210,5,FALSE)),"",VLOOKUP($A12,Estimator!$A$9:$G$210,5,FALSE))</f>
        <v/>
      </c>
      <c r="K12" s="165"/>
      <c r="L12" s="162" t="str">
        <f>IF(ISERROR(VLOOKUP($A12,Estimator!$A$9:$H$210,8,FALSE)),"",VLOOKUP($A12,Estimator!$A$9:$H$210,8,FALSE))</f>
        <v/>
      </c>
      <c r="M12" s="162"/>
      <c r="P12" s="6"/>
    </row>
    <row r="13" spans="1:16" x14ac:dyDescent="0.3">
      <c r="A13" s="3">
        <v>6</v>
      </c>
      <c r="C13" s="165" t="str">
        <f>IF(ISERROR(VLOOKUP($A13,Estimator!$A$9:$G$210,3,FALSE)),"",VLOOKUP($A13,Estimator!$A$9:$G$210,3,FALSE))</f>
        <v/>
      </c>
      <c r="D13" s="165"/>
      <c r="E13" s="165" t="str">
        <f>IF(ISERROR(VLOOKUP($A13,Estimator!$A$9:$G$210,4,FALSE)),"",VLOOKUP($A13,Estimator!$A$9:$G$210,4,FALSE))</f>
        <v/>
      </c>
      <c r="F13" s="165"/>
      <c r="G13" s="167" t="str">
        <f>IF(ISERROR(VLOOKUP($A13,Estimator!$A$9:$G$210,7,FALSE)),"",VLOOKUP($A13,Estimator!$A$9:$G$210,7,FALSE))</f>
        <v/>
      </c>
      <c r="H13" s="167"/>
      <c r="I13" s="167"/>
      <c r="J13" s="165" t="str">
        <f>IF(ISERROR(VLOOKUP($A13,Estimator!$A$9:$G$210,5,FALSE)),"",VLOOKUP($A13,Estimator!$A$9:$G$210,5,FALSE))</f>
        <v/>
      </c>
      <c r="K13" s="165"/>
      <c r="L13" s="162" t="str">
        <f>IF(ISERROR(VLOOKUP($A13,Estimator!$A$9:$H$210,8,FALSE)),"",VLOOKUP($A13,Estimator!$A$9:$H$210,8,FALSE))</f>
        <v/>
      </c>
      <c r="M13" s="162"/>
      <c r="P13" s="6" t="s">
        <v>29</v>
      </c>
    </row>
    <row r="14" spans="1:16" x14ac:dyDescent="0.3">
      <c r="A14" s="3">
        <v>7</v>
      </c>
      <c r="C14" s="165" t="str">
        <f>IF(ISERROR(VLOOKUP($A14,Estimator!$A$9:$G$210,3,FALSE)),"",VLOOKUP($A14,Estimator!$A$9:$G$210,3,FALSE))</f>
        <v/>
      </c>
      <c r="D14" s="165"/>
      <c r="E14" s="165" t="str">
        <f>IF(ISERROR(VLOOKUP($A14,Estimator!$A$9:$G$210,4,FALSE)),"",VLOOKUP($A14,Estimator!$A$9:$G$210,4,FALSE))</f>
        <v/>
      </c>
      <c r="F14" s="165"/>
      <c r="G14" s="167" t="str">
        <f>IF(ISERROR(VLOOKUP($A14,Estimator!$A$9:$G$210,7,FALSE)),"",VLOOKUP($A14,Estimator!$A$9:$G$210,7,FALSE))</f>
        <v/>
      </c>
      <c r="H14" s="167"/>
      <c r="I14" s="167"/>
      <c r="J14" s="165" t="str">
        <f>IF(ISERROR(VLOOKUP($A14,Estimator!$A$9:$G$210,5,FALSE)),"",VLOOKUP($A14,Estimator!$A$9:$G$210,5,FALSE))</f>
        <v/>
      </c>
      <c r="K14" s="165"/>
      <c r="L14" s="162" t="str">
        <f>IF(ISERROR(VLOOKUP($A14,Estimator!$A$9:$H$210,8,FALSE)),"",VLOOKUP($A14,Estimator!$A$9:$H$210,8,FALSE))</f>
        <v/>
      </c>
      <c r="M14" s="162"/>
      <c r="P14" s="6"/>
    </row>
    <row r="15" spans="1:16" x14ac:dyDescent="0.3">
      <c r="A15" s="3">
        <v>8</v>
      </c>
      <c r="C15" s="165" t="str">
        <f>IF(ISERROR(VLOOKUP($A15,Estimator!$A$9:$G$210,3,FALSE)),"",VLOOKUP($A15,Estimator!$A$9:$G$210,3,FALSE))</f>
        <v/>
      </c>
      <c r="D15" s="165"/>
      <c r="E15" s="165" t="str">
        <f>IF(ISERROR(VLOOKUP($A15,Estimator!$A$9:$G$210,4,FALSE)),"",VLOOKUP($A15,Estimator!$A$9:$G$210,4,FALSE))</f>
        <v/>
      </c>
      <c r="F15" s="165"/>
      <c r="G15" s="167" t="str">
        <f>IF(ISERROR(VLOOKUP($A15,Estimator!$A$9:$G$210,7,FALSE)),"",VLOOKUP($A15,Estimator!$A$9:$G$210,7,FALSE))</f>
        <v/>
      </c>
      <c r="H15" s="167"/>
      <c r="I15" s="167"/>
      <c r="J15" s="165" t="str">
        <f>IF(ISERROR(VLOOKUP($A15,Estimator!$A$9:$G$210,5,FALSE)),"",VLOOKUP($A15,Estimator!$A$9:$G$210,5,FALSE))</f>
        <v/>
      </c>
      <c r="K15" s="165"/>
      <c r="L15" s="162" t="str">
        <f>IF(ISERROR(VLOOKUP($A15,Estimator!$A$9:$H$210,8,FALSE)),"",VLOOKUP($A15,Estimator!$A$9:$H$210,8,FALSE))</f>
        <v/>
      </c>
      <c r="M15" s="162"/>
      <c r="P15" s="6"/>
    </row>
    <row r="16" spans="1:16" x14ac:dyDescent="0.3">
      <c r="A16" s="3">
        <v>9</v>
      </c>
      <c r="C16" s="165" t="str">
        <f>IF(ISERROR(VLOOKUP($A16,Estimator!$A$9:$G$210,3,FALSE)),"",VLOOKUP($A16,Estimator!$A$9:$G$210,3,FALSE))</f>
        <v/>
      </c>
      <c r="D16" s="165"/>
      <c r="E16" s="165" t="str">
        <f>IF(ISERROR(VLOOKUP($A16,Estimator!$A$9:$G$210,4,FALSE)),"",VLOOKUP($A16,Estimator!$A$9:$G$210,4,FALSE))</f>
        <v/>
      </c>
      <c r="F16" s="165"/>
      <c r="G16" s="167" t="str">
        <f>IF(ISERROR(VLOOKUP($A16,Estimator!$A$9:$G$210,7,FALSE)),"",VLOOKUP($A16,Estimator!$A$9:$G$210,7,FALSE))</f>
        <v/>
      </c>
      <c r="H16" s="167"/>
      <c r="I16" s="167"/>
      <c r="J16" s="165" t="str">
        <f>IF(ISERROR(VLOOKUP($A16,Estimator!$A$9:$G$210,5,FALSE)),"",VLOOKUP($A16,Estimator!$A$9:$G$210,5,FALSE))</f>
        <v/>
      </c>
      <c r="K16" s="165"/>
      <c r="L16" s="162" t="str">
        <f>IF(ISERROR(VLOOKUP($A16,Estimator!$A$9:$H$210,8,FALSE)),"",VLOOKUP($A16,Estimator!$A$9:$H$210,8,FALSE))</f>
        <v/>
      </c>
      <c r="M16" s="162"/>
      <c r="P16" s="6"/>
    </row>
    <row r="17" spans="1:16" x14ac:dyDescent="0.3">
      <c r="A17" s="3">
        <v>10</v>
      </c>
      <c r="C17" s="165" t="str">
        <f>IF(ISERROR(VLOOKUP($A17,Estimator!$A$9:$G$210,3,FALSE)),"",VLOOKUP($A17,Estimator!$A$9:$G$210,3,FALSE))</f>
        <v/>
      </c>
      <c r="D17" s="165"/>
      <c r="E17" s="165" t="str">
        <f>IF(ISERROR(VLOOKUP($A17,Estimator!$A$9:$G$210,4,FALSE)),"",VLOOKUP($A17,Estimator!$A$9:$G$210,4,FALSE))</f>
        <v/>
      </c>
      <c r="F17" s="165"/>
      <c r="G17" s="167" t="str">
        <f>IF(ISERROR(VLOOKUP($A17,Estimator!$A$9:$G$210,7,FALSE)),"",VLOOKUP($A17,Estimator!$A$9:$G$210,7,FALSE))</f>
        <v/>
      </c>
      <c r="H17" s="167"/>
      <c r="I17" s="167"/>
      <c r="J17" s="165" t="str">
        <f>IF(ISERROR(VLOOKUP($A17,Estimator!$A$9:$G$210,5,FALSE)),"",VLOOKUP($A17,Estimator!$A$9:$G$210,5,FALSE))</f>
        <v/>
      </c>
      <c r="K17" s="165"/>
      <c r="L17" s="162" t="str">
        <f>IF(ISERROR(VLOOKUP($A17,Estimator!$A$9:$H$210,8,FALSE)),"",VLOOKUP($A17,Estimator!$A$9:$H$210,8,FALSE))</f>
        <v/>
      </c>
      <c r="M17" s="162"/>
      <c r="P17" s="6"/>
    </row>
    <row r="18" spans="1:16" x14ac:dyDescent="0.3">
      <c r="A18" s="3">
        <v>11</v>
      </c>
      <c r="C18" s="165" t="str">
        <f>IF(ISERROR(VLOOKUP($A18,Estimator!$A$9:$G$210,3,FALSE)),"",VLOOKUP($A18,Estimator!$A$9:$G$210,3,FALSE))</f>
        <v/>
      </c>
      <c r="D18" s="165"/>
      <c r="E18" s="165" t="str">
        <f>IF(ISERROR(VLOOKUP($A18,Estimator!$A$9:$G$210,4,FALSE)),"",VLOOKUP($A18,Estimator!$A$9:$G$210,4,FALSE))</f>
        <v/>
      </c>
      <c r="F18" s="165"/>
      <c r="G18" s="167" t="str">
        <f>IF(ISERROR(VLOOKUP($A18,Estimator!$A$9:$G$210,7,FALSE)),"",VLOOKUP($A18,Estimator!$A$9:$G$210,7,FALSE))</f>
        <v/>
      </c>
      <c r="H18" s="167"/>
      <c r="I18" s="167"/>
      <c r="J18" s="165" t="str">
        <f>IF(ISERROR(VLOOKUP($A18,Estimator!$A$9:$G$210,5,FALSE)),"",VLOOKUP($A18,Estimator!$A$9:$G$210,5,FALSE))</f>
        <v/>
      </c>
      <c r="K18" s="165"/>
      <c r="L18" s="162" t="str">
        <f>IF(ISERROR(VLOOKUP($A18,Estimator!$A$9:$H$210,8,FALSE)),"",VLOOKUP($A18,Estimator!$A$9:$H$210,8,FALSE))</f>
        <v/>
      </c>
      <c r="M18" s="162"/>
      <c r="P18" s="6"/>
    </row>
    <row r="19" spans="1:16" x14ac:dyDescent="0.3">
      <c r="A19" s="3">
        <v>12</v>
      </c>
      <c r="C19" s="165" t="str">
        <f>IF(ISERROR(VLOOKUP($A19,Estimator!$A$9:$G$210,3,FALSE)),"",VLOOKUP($A19,Estimator!$A$9:$G$210,3,FALSE))</f>
        <v/>
      </c>
      <c r="D19" s="165"/>
      <c r="E19" s="165" t="str">
        <f>IF(ISERROR(VLOOKUP($A19,Estimator!$A$9:$G$210,4,FALSE)),"",VLOOKUP($A19,Estimator!$A$9:$G$210,4,FALSE))</f>
        <v/>
      </c>
      <c r="F19" s="165"/>
      <c r="G19" s="167" t="str">
        <f>IF(ISERROR(VLOOKUP($A19,Estimator!$A$9:$G$210,7,FALSE)),"",VLOOKUP($A19,Estimator!$A$9:$G$210,7,FALSE))</f>
        <v/>
      </c>
      <c r="H19" s="167"/>
      <c r="I19" s="167"/>
      <c r="J19" s="165" t="str">
        <f>IF(ISERROR(VLOOKUP($A19,Estimator!$A$9:$G$210,5,FALSE)),"",VLOOKUP($A19,Estimator!$A$9:$G$210,5,FALSE))</f>
        <v/>
      </c>
      <c r="K19" s="165"/>
      <c r="L19" s="162" t="str">
        <f>IF(ISERROR(VLOOKUP($A19,Estimator!$A$9:$H$210,8,FALSE)),"",VLOOKUP($A19,Estimator!$A$9:$H$210,8,FALSE))</f>
        <v/>
      </c>
      <c r="M19" s="162"/>
      <c r="P19" s="6"/>
    </row>
    <row r="20" spans="1:16" x14ac:dyDescent="0.3">
      <c r="A20" s="3">
        <v>13</v>
      </c>
      <c r="C20" s="165" t="str">
        <f>IF(ISERROR(VLOOKUP($A20,Estimator!$A$9:$G$210,3,FALSE)),"",VLOOKUP($A20,Estimator!$A$9:$G$210,3,FALSE))</f>
        <v/>
      </c>
      <c r="D20" s="165"/>
      <c r="E20" s="165" t="str">
        <f>IF(ISERROR(VLOOKUP($A20,Estimator!$A$9:$G$210,4,FALSE)),"",VLOOKUP($A20,Estimator!$A$9:$G$210,4,FALSE))</f>
        <v/>
      </c>
      <c r="F20" s="165"/>
      <c r="G20" s="167" t="str">
        <f>IF(ISERROR(VLOOKUP($A20,Estimator!$A$9:$G$210,7,FALSE)),"",VLOOKUP($A20,Estimator!$A$9:$G$210,7,FALSE))</f>
        <v/>
      </c>
      <c r="H20" s="167"/>
      <c r="I20" s="167"/>
      <c r="J20" s="165" t="str">
        <f>IF(ISERROR(VLOOKUP($A20,Estimator!$A$9:$G$210,5,FALSE)),"",VLOOKUP($A20,Estimator!$A$9:$G$210,5,FALSE))</f>
        <v/>
      </c>
      <c r="K20" s="165"/>
      <c r="L20" s="162" t="str">
        <f>IF(ISERROR(VLOOKUP($A20,Estimator!$A$9:$H$210,8,FALSE)),"",VLOOKUP($A20,Estimator!$A$9:$H$210,8,FALSE))</f>
        <v/>
      </c>
      <c r="M20" s="162"/>
      <c r="P20" s="6"/>
    </row>
    <row r="21" spans="1:16" x14ac:dyDescent="0.3">
      <c r="A21" s="3">
        <v>14</v>
      </c>
      <c r="C21" s="165" t="str">
        <f>IF(ISERROR(VLOOKUP($A21,Estimator!$A$9:$G$210,3,FALSE)),"",VLOOKUP($A21,Estimator!$A$9:$G$210,3,FALSE))</f>
        <v/>
      </c>
      <c r="D21" s="165"/>
      <c r="E21" s="165" t="str">
        <f>IF(ISERROR(VLOOKUP($A21,Estimator!$A$9:$G$210,4,FALSE)),"",VLOOKUP($A21,Estimator!$A$9:$G$210,4,FALSE))</f>
        <v/>
      </c>
      <c r="F21" s="165"/>
      <c r="G21" s="167" t="str">
        <f>IF(ISERROR(VLOOKUP($A21,Estimator!$A$9:$G$210,7,FALSE)),"",VLOOKUP($A21,Estimator!$A$9:$G$210,7,FALSE))</f>
        <v/>
      </c>
      <c r="H21" s="167"/>
      <c r="I21" s="167"/>
      <c r="J21" s="165" t="str">
        <f>IF(ISERROR(VLOOKUP($A21,Estimator!$A$9:$G$210,5,FALSE)),"",VLOOKUP($A21,Estimator!$A$9:$G$210,5,FALSE))</f>
        <v/>
      </c>
      <c r="K21" s="165"/>
      <c r="L21" s="162" t="str">
        <f>IF(ISERROR(VLOOKUP($A21,Estimator!$A$9:$H$210,8,FALSE)),"",VLOOKUP($A21,Estimator!$A$9:$H$210,8,FALSE))</f>
        <v/>
      </c>
      <c r="M21" s="162"/>
      <c r="P21" s="6"/>
    </row>
    <row r="22" spans="1:16" x14ac:dyDescent="0.3">
      <c r="A22" s="3">
        <v>15</v>
      </c>
      <c r="C22" s="165" t="str">
        <f>IF(ISERROR(VLOOKUP($A22,Estimator!$A$9:$G$210,3,FALSE)),"",VLOOKUP($A22,Estimator!$A$9:$G$210,3,FALSE))</f>
        <v/>
      </c>
      <c r="D22" s="165"/>
      <c r="E22" s="165" t="str">
        <f>IF(ISERROR(VLOOKUP($A22,Estimator!$A$9:$G$210,4,FALSE)),"",VLOOKUP($A22,Estimator!$A$9:$G$210,4,FALSE))</f>
        <v/>
      </c>
      <c r="F22" s="165"/>
      <c r="G22" s="167" t="str">
        <f>IF(ISERROR(VLOOKUP($A22,Estimator!$A$9:$G$210,7,FALSE)),"",VLOOKUP($A22,Estimator!$A$9:$G$210,7,FALSE))</f>
        <v/>
      </c>
      <c r="H22" s="167"/>
      <c r="I22" s="167"/>
      <c r="J22" s="165" t="str">
        <f>IF(ISERROR(VLOOKUP($A22,Estimator!$A$9:$G$210,5,FALSE)),"",VLOOKUP($A22,Estimator!$A$9:$G$210,5,FALSE))</f>
        <v/>
      </c>
      <c r="K22" s="165"/>
      <c r="L22" s="162" t="str">
        <f>IF(ISERROR(VLOOKUP($A22,Estimator!$A$9:$H$210,8,FALSE)),"",VLOOKUP($A22,Estimator!$A$9:$H$210,8,FALSE))</f>
        <v/>
      </c>
      <c r="M22" s="162"/>
      <c r="P22" s="6"/>
    </row>
    <row r="23" spans="1:16" x14ac:dyDescent="0.3">
      <c r="A23" s="3">
        <v>16</v>
      </c>
      <c r="C23" s="165" t="str">
        <f>IF(ISERROR(VLOOKUP($A23,Estimator!$A$9:$G$210,3,FALSE)),"",VLOOKUP($A23,Estimator!$A$9:$G$210,3,FALSE))</f>
        <v/>
      </c>
      <c r="D23" s="165"/>
      <c r="E23" s="165" t="str">
        <f>IF(ISERROR(VLOOKUP($A23,Estimator!$A$9:$G$210,4,FALSE)),"",VLOOKUP($A23,Estimator!$A$9:$G$210,4,FALSE))</f>
        <v/>
      </c>
      <c r="F23" s="165"/>
      <c r="G23" s="167" t="str">
        <f>IF(ISERROR(VLOOKUP($A23,Estimator!$A$9:$G$210,7,FALSE)),"",VLOOKUP($A23,Estimator!$A$9:$G$210,7,FALSE))</f>
        <v/>
      </c>
      <c r="H23" s="167"/>
      <c r="I23" s="167"/>
      <c r="J23" s="165" t="str">
        <f>IF(ISERROR(VLOOKUP($A23,Estimator!$A$9:$G$210,5,FALSE)),"",VLOOKUP($A23,Estimator!$A$9:$G$210,5,FALSE))</f>
        <v/>
      </c>
      <c r="K23" s="165"/>
      <c r="L23" s="162" t="str">
        <f>IF(ISERROR(VLOOKUP($A23,Estimator!$A$9:$H$210,8,FALSE)),"",VLOOKUP($A23,Estimator!$A$9:$H$210,8,FALSE))</f>
        <v/>
      </c>
      <c r="M23" s="162"/>
      <c r="P23" s="6"/>
    </row>
    <row r="24" spans="1:16" x14ac:dyDescent="0.3">
      <c r="A24" s="3">
        <v>17</v>
      </c>
      <c r="C24" s="165" t="str">
        <f>IF(ISERROR(VLOOKUP($A24,Estimator!$A$9:$G$210,3,FALSE)),"",VLOOKUP($A24,Estimator!$A$9:$G$210,3,FALSE))</f>
        <v/>
      </c>
      <c r="D24" s="165"/>
      <c r="E24" s="165" t="str">
        <f>IF(ISERROR(VLOOKUP($A24,Estimator!$A$9:$G$210,4,FALSE)),"",VLOOKUP($A24,Estimator!$A$9:$G$210,4,FALSE))</f>
        <v/>
      </c>
      <c r="F24" s="165"/>
      <c r="G24" s="167" t="str">
        <f>IF(ISERROR(VLOOKUP($A24,Estimator!$A$9:$G$210,7,FALSE)),"",VLOOKUP($A24,Estimator!$A$9:$G$210,7,FALSE))</f>
        <v/>
      </c>
      <c r="H24" s="167"/>
      <c r="I24" s="167"/>
      <c r="J24" s="165" t="str">
        <f>IF(ISERROR(VLOOKUP($A24,Estimator!$A$9:$G$210,5,FALSE)),"",VLOOKUP($A24,Estimator!$A$9:$G$210,5,FALSE))</f>
        <v/>
      </c>
      <c r="K24" s="165"/>
      <c r="L24" s="162" t="str">
        <f>IF(ISERROR(VLOOKUP($A24,Estimator!$A$9:$H$210,8,FALSE)),"",VLOOKUP($A24,Estimator!$A$9:$H$210,8,FALSE))</f>
        <v/>
      </c>
      <c r="M24" s="162"/>
      <c r="P24" s="6"/>
    </row>
    <row r="25" spans="1:16" x14ac:dyDescent="0.3">
      <c r="A25" s="3">
        <v>18</v>
      </c>
      <c r="C25" s="165" t="str">
        <f>IF(ISERROR(VLOOKUP($A25,Estimator!$A$9:$G$210,3,FALSE)),"",VLOOKUP($A25,Estimator!$A$9:$G$210,3,FALSE))</f>
        <v/>
      </c>
      <c r="D25" s="165"/>
      <c r="E25" s="165" t="str">
        <f>IF(ISERROR(VLOOKUP($A25,Estimator!$A$9:$G$210,4,FALSE)),"",VLOOKUP($A25,Estimator!$A$9:$G$210,4,FALSE))</f>
        <v/>
      </c>
      <c r="F25" s="165"/>
      <c r="G25" s="167" t="str">
        <f>IF(ISERROR(VLOOKUP($A25,Estimator!$A$9:$G$210,7,FALSE)),"",VLOOKUP($A25,Estimator!$A$9:$G$210,7,FALSE))</f>
        <v/>
      </c>
      <c r="H25" s="167"/>
      <c r="I25" s="167"/>
      <c r="J25" s="165" t="str">
        <f>IF(ISERROR(VLOOKUP($A25,Estimator!$A$9:$G$210,5,FALSE)),"",VLOOKUP($A25,Estimator!$A$9:$G$210,5,FALSE))</f>
        <v/>
      </c>
      <c r="K25" s="165"/>
      <c r="L25" s="162" t="str">
        <f>IF(ISERROR(VLOOKUP($A25,Estimator!$A$9:$H$210,8,FALSE)),"",VLOOKUP($A25,Estimator!$A$9:$H$210,8,FALSE))</f>
        <v/>
      </c>
      <c r="M25" s="162"/>
      <c r="P25" s="6"/>
    </row>
    <row r="26" spans="1:16" x14ac:dyDescent="0.3">
      <c r="A26" s="3">
        <v>19</v>
      </c>
      <c r="C26" s="165" t="str">
        <f>IF(ISERROR(VLOOKUP($A26,Estimator!$A$9:$G$210,3,FALSE)),"",VLOOKUP($A26,Estimator!$A$9:$G$210,3,FALSE))</f>
        <v/>
      </c>
      <c r="D26" s="165"/>
      <c r="E26" s="165" t="str">
        <f>IF(ISERROR(VLOOKUP($A26,Estimator!$A$9:$G$210,4,FALSE)),"",VLOOKUP($A26,Estimator!$A$9:$G$210,4,FALSE))</f>
        <v/>
      </c>
      <c r="F26" s="165"/>
      <c r="G26" s="167" t="str">
        <f>IF(ISERROR(VLOOKUP($A26,Estimator!$A$9:$G$210,7,FALSE)),"",VLOOKUP($A26,Estimator!$A$9:$G$210,7,FALSE))</f>
        <v/>
      </c>
      <c r="H26" s="167"/>
      <c r="I26" s="167"/>
      <c r="J26" s="165" t="str">
        <f>IF(ISERROR(VLOOKUP($A26,Estimator!$A$9:$G$210,5,FALSE)),"",VLOOKUP($A26,Estimator!$A$9:$G$210,5,FALSE))</f>
        <v/>
      </c>
      <c r="K26" s="165"/>
      <c r="L26" s="162" t="str">
        <f>IF(ISERROR(VLOOKUP($A26,Estimator!$A$9:$H$210,8,FALSE)),"",VLOOKUP($A26,Estimator!$A$9:$H$210,8,FALSE))</f>
        <v/>
      </c>
      <c r="M26" s="162"/>
      <c r="P26" s="6"/>
    </row>
    <row r="27" spans="1:16" x14ac:dyDescent="0.3">
      <c r="A27" s="3">
        <v>20</v>
      </c>
      <c r="C27" s="165" t="str">
        <f>IF(ISERROR(VLOOKUP($A27,Estimator!$A$9:$G$210,3,FALSE)),"",VLOOKUP($A27,Estimator!$A$9:$G$210,3,FALSE))</f>
        <v/>
      </c>
      <c r="D27" s="165"/>
      <c r="E27" s="165" t="str">
        <f>IF(ISERROR(VLOOKUP($A27,Estimator!$A$9:$G$210,4,FALSE)),"",VLOOKUP($A27,Estimator!$A$9:$G$210,4,FALSE))</f>
        <v/>
      </c>
      <c r="F27" s="165"/>
      <c r="G27" s="167" t="str">
        <f>IF(ISERROR(VLOOKUP($A27,Estimator!$A$9:$G$210,7,FALSE)),"",VLOOKUP($A27,Estimator!$A$9:$G$210,7,FALSE))</f>
        <v/>
      </c>
      <c r="H27" s="167"/>
      <c r="I27" s="167"/>
      <c r="J27" s="165" t="str">
        <f>IF(ISERROR(VLOOKUP($A27,Estimator!$A$9:$G$210,5,FALSE)),"",VLOOKUP($A27,Estimator!$A$9:$G$210,5,FALSE))</f>
        <v/>
      </c>
      <c r="K27" s="165"/>
      <c r="L27" s="162" t="str">
        <f>IF(ISERROR(VLOOKUP($A27,Estimator!$A$9:$H$210,8,FALSE)),"",VLOOKUP($A27,Estimator!$A$9:$H$210,8,FALSE))</f>
        <v/>
      </c>
      <c r="M27" s="162"/>
      <c r="P27" s="6"/>
    </row>
    <row r="28" spans="1:16" x14ac:dyDescent="0.3">
      <c r="A28" s="3">
        <v>21</v>
      </c>
      <c r="C28" s="165" t="str">
        <f>IF(ISERROR(VLOOKUP($A28,Estimator!$A$9:$G$210,3,FALSE)),"",VLOOKUP($A28,Estimator!$A$9:$G$210,3,FALSE))</f>
        <v/>
      </c>
      <c r="D28" s="165"/>
      <c r="E28" s="165" t="str">
        <f>IF(ISERROR(VLOOKUP($A28,Estimator!$A$9:$G$210,4,FALSE)),"",VLOOKUP($A28,Estimator!$A$9:$G$210,4,FALSE))</f>
        <v/>
      </c>
      <c r="F28" s="165"/>
      <c r="G28" s="167" t="str">
        <f>IF(ISERROR(VLOOKUP($A28,Estimator!$A$9:$G$210,7,FALSE)),"",VLOOKUP($A28,Estimator!$A$9:$G$210,7,FALSE))</f>
        <v/>
      </c>
      <c r="H28" s="167"/>
      <c r="I28" s="167"/>
      <c r="J28" s="165" t="str">
        <f>IF(ISERROR(VLOOKUP($A28,Estimator!$A$9:$G$210,5,FALSE)),"",VLOOKUP($A28,Estimator!$A$9:$G$210,5,FALSE))</f>
        <v/>
      </c>
      <c r="K28" s="165"/>
      <c r="L28" s="162" t="str">
        <f>IF(ISERROR(VLOOKUP($A28,Estimator!$A$9:$H$210,8,FALSE)),"",VLOOKUP($A28,Estimator!$A$9:$H$210,8,FALSE))</f>
        <v/>
      </c>
      <c r="M28" s="162"/>
      <c r="P28" s="6"/>
    </row>
    <row r="29" spans="1:16" x14ac:dyDescent="0.3">
      <c r="A29" s="3">
        <f t="shared" ref="A29:A73" si="0">1+A28</f>
        <v>22</v>
      </c>
      <c r="C29" s="165" t="str">
        <f>IF(ISERROR(VLOOKUP($A29,Estimator!$A$9:$G$210,3,FALSE)),"",VLOOKUP($A29,Estimator!$A$9:$G$210,3,FALSE))</f>
        <v/>
      </c>
      <c r="D29" s="165"/>
      <c r="E29" s="165" t="str">
        <f>IF(ISERROR(VLOOKUP($A29,Estimator!$A$9:$G$210,4,FALSE)),"",VLOOKUP($A29,Estimator!$A$9:$G$210,4,FALSE))</f>
        <v/>
      </c>
      <c r="F29" s="165"/>
      <c r="G29" s="167" t="str">
        <f>IF(ISERROR(VLOOKUP($A29,Estimator!$A$9:$G$210,7,FALSE)),"",VLOOKUP($A29,Estimator!$A$9:$G$210,7,FALSE))</f>
        <v/>
      </c>
      <c r="H29" s="167"/>
      <c r="I29" s="167"/>
      <c r="J29" s="165" t="str">
        <f>IF(ISERROR(VLOOKUP($A29,Estimator!$A$9:$G$210,5,FALSE)),"",VLOOKUP($A29,Estimator!$A$9:$G$210,5,FALSE))</f>
        <v/>
      </c>
      <c r="K29" s="165"/>
      <c r="L29" s="162" t="str">
        <f>IF(ISERROR(VLOOKUP($A29,Estimator!$A$9:$H$210,8,FALSE)),"",VLOOKUP($A29,Estimator!$A$9:$H$210,8,FALSE))</f>
        <v/>
      </c>
      <c r="M29" s="162"/>
      <c r="P29" s="6"/>
    </row>
    <row r="30" spans="1:16" x14ac:dyDescent="0.3">
      <c r="A30" s="3">
        <f t="shared" si="0"/>
        <v>23</v>
      </c>
      <c r="C30" s="165" t="str">
        <f>IF(ISERROR(VLOOKUP($A30,Estimator!$A$9:$G$210,3,FALSE)),"",VLOOKUP($A30,Estimator!$A$9:$G$210,3,FALSE))</f>
        <v/>
      </c>
      <c r="D30" s="165"/>
      <c r="E30" s="165" t="str">
        <f>IF(ISERROR(VLOOKUP($A30,Estimator!$A$9:$G$210,4,FALSE)),"",VLOOKUP($A30,Estimator!$A$9:$G$210,4,FALSE))</f>
        <v/>
      </c>
      <c r="F30" s="165"/>
      <c r="G30" s="167" t="str">
        <f>IF(ISERROR(VLOOKUP($A30,Estimator!$A$9:$G$210,7,FALSE)),"",VLOOKUP($A30,Estimator!$A$9:$G$210,7,FALSE))</f>
        <v/>
      </c>
      <c r="H30" s="167"/>
      <c r="I30" s="167"/>
      <c r="J30" s="165" t="str">
        <f>IF(ISERROR(VLOOKUP($A30,Estimator!$A$9:$G$210,5,FALSE)),"",VLOOKUP($A30,Estimator!$A$9:$G$210,5,FALSE))</f>
        <v/>
      </c>
      <c r="K30" s="165"/>
      <c r="L30" s="162" t="str">
        <f>IF(ISERROR(VLOOKUP($A30,Estimator!$A$9:$H$210,8,FALSE)),"",VLOOKUP($A30,Estimator!$A$9:$H$210,8,FALSE))</f>
        <v/>
      </c>
      <c r="M30" s="162"/>
      <c r="P30" s="6"/>
    </row>
    <row r="31" spans="1:16" x14ac:dyDescent="0.3">
      <c r="A31" s="3">
        <f t="shared" si="0"/>
        <v>24</v>
      </c>
      <c r="C31" s="165" t="str">
        <f>IF(ISERROR(VLOOKUP($A31,Estimator!$A$9:$G$210,3,FALSE)),"",VLOOKUP($A31,Estimator!$A$9:$G$210,3,FALSE))</f>
        <v/>
      </c>
      <c r="D31" s="165"/>
      <c r="E31" s="165" t="str">
        <f>IF(ISERROR(VLOOKUP($A31,Estimator!$A$9:$G$210,4,FALSE)),"",VLOOKUP($A31,Estimator!$A$9:$G$210,4,FALSE))</f>
        <v/>
      </c>
      <c r="F31" s="165"/>
      <c r="G31" s="167" t="str">
        <f>IF(ISERROR(VLOOKUP($A31,Estimator!$A$9:$G$210,7,FALSE)),"",VLOOKUP($A31,Estimator!$A$9:$G$210,7,FALSE))</f>
        <v/>
      </c>
      <c r="H31" s="167"/>
      <c r="I31" s="167"/>
      <c r="J31" s="165" t="str">
        <f>IF(ISERROR(VLOOKUP($A31,Estimator!$A$9:$G$210,5,FALSE)),"",VLOOKUP($A31,Estimator!$A$9:$G$210,5,FALSE))</f>
        <v/>
      </c>
      <c r="K31" s="165"/>
      <c r="L31" s="162" t="str">
        <f>IF(ISERROR(VLOOKUP($A31,Estimator!$A$9:$H$210,8,FALSE)),"",VLOOKUP($A31,Estimator!$A$9:$H$210,8,FALSE))</f>
        <v/>
      </c>
      <c r="M31" s="162"/>
      <c r="P31" s="6"/>
    </row>
    <row r="32" spans="1:16" x14ac:dyDescent="0.3">
      <c r="A32" s="3">
        <f t="shared" si="0"/>
        <v>25</v>
      </c>
      <c r="C32" s="165" t="str">
        <f>IF(ISERROR(VLOOKUP($A32,Estimator!$A$9:$G$210,3,FALSE)),"",VLOOKUP($A32,Estimator!$A$9:$G$210,3,FALSE))</f>
        <v/>
      </c>
      <c r="D32" s="165"/>
      <c r="E32" s="165" t="str">
        <f>IF(ISERROR(VLOOKUP($A32,Estimator!$A$9:$G$210,4,FALSE)),"",VLOOKUP($A32,Estimator!$A$9:$G$210,4,FALSE))</f>
        <v/>
      </c>
      <c r="F32" s="165"/>
      <c r="G32" s="167" t="str">
        <f>IF(ISERROR(VLOOKUP($A32,Estimator!$A$9:$G$210,7,FALSE)),"",VLOOKUP($A32,Estimator!$A$9:$G$210,7,FALSE))</f>
        <v/>
      </c>
      <c r="H32" s="167"/>
      <c r="I32" s="167"/>
      <c r="J32" s="165" t="str">
        <f>IF(ISERROR(VLOOKUP($A32,Estimator!$A$9:$G$210,5,FALSE)),"",VLOOKUP($A32,Estimator!$A$9:$G$210,5,FALSE))</f>
        <v/>
      </c>
      <c r="K32" s="165"/>
      <c r="L32" s="162" t="str">
        <f>IF(ISERROR(VLOOKUP($A32,Estimator!$A$9:$H$210,8,FALSE)),"",VLOOKUP($A32,Estimator!$A$9:$H$210,8,FALSE))</f>
        <v/>
      </c>
      <c r="M32" s="162"/>
      <c r="P32" s="6"/>
    </row>
    <row r="33" spans="1:16" x14ac:dyDescent="0.3">
      <c r="A33" s="3">
        <f t="shared" si="0"/>
        <v>26</v>
      </c>
      <c r="C33" s="165" t="str">
        <f>IF(ISERROR(VLOOKUP($A33,Estimator!$A$9:$G$210,3,FALSE)),"",VLOOKUP($A33,Estimator!$A$9:$G$210,3,FALSE))</f>
        <v/>
      </c>
      <c r="D33" s="165"/>
      <c r="E33" s="165" t="str">
        <f>IF(ISERROR(VLOOKUP($A33,Estimator!$A$9:$G$210,4,FALSE)),"",VLOOKUP($A33,Estimator!$A$9:$G$210,4,FALSE))</f>
        <v/>
      </c>
      <c r="F33" s="165"/>
      <c r="G33" s="167" t="str">
        <f>IF(ISERROR(VLOOKUP($A33,Estimator!$A$9:$G$210,7,FALSE)),"",VLOOKUP($A33,Estimator!$A$9:$G$210,7,FALSE))</f>
        <v/>
      </c>
      <c r="H33" s="167"/>
      <c r="I33" s="167"/>
      <c r="J33" s="165" t="str">
        <f>IF(ISERROR(VLOOKUP($A33,Estimator!$A$9:$G$210,5,FALSE)),"",VLOOKUP($A33,Estimator!$A$9:$G$210,5,FALSE))</f>
        <v/>
      </c>
      <c r="K33" s="165"/>
      <c r="L33" s="162" t="str">
        <f>IF(ISERROR(VLOOKUP($A33,Estimator!$A$9:$H$210,8,FALSE)),"",VLOOKUP($A33,Estimator!$A$9:$H$210,8,FALSE))</f>
        <v/>
      </c>
      <c r="M33" s="162"/>
      <c r="P33" s="6"/>
    </row>
    <row r="34" spans="1:16" x14ac:dyDescent="0.3">
      <c r="A34" s="3">
        <f t="shared" si="0"/>
        <v>27</v>
      </c>
      <c r="C34" s="165" t="str">
        <f>IF(ISERROR(VLOOKUP($A34,Estimator!$A$9:$G$210,3,FALSE)),"",VLOOKUP($A34,Estimator!$A$9:$G$210,3,FALSE))</f>
        <v/>
      </c>
      <c r="D34" s="165"/>
      <c r="E34" s="165" t="str">
        <f>IF(ISERROR(VLOOKUP($A34,Estimator!$A$9:$G$210,4,FALSE)),"",VLOOKUP($A34,Estimator!$A$9:$G$210,4,FALSE))</f>
        <v/>
      </c>
      <c r="F34" s="165"/>
      <c r="G34" s="167" t="str">
        <f>IF(ISERROR(VLOOKUP($A34,Estimator!$A$9:$G$210,7,FALSE)),"",VLOOKUP($A34,Estimator!$A$9:$G$210,7,FALSE))</f>
        <v/>
      </c>
      <c r="H34" s="167"/>
      <c r="I34" s="167"/>
      <c r="J34" s="165" t="str">
        <f>IF(ISERROR(VLOOKUP($A34,Estimator!$A$9:$G$210,5,FALSE)),"",VLOOKUP($A34,Estimator!$A$9:$G$210,5,FALSE))</f>
        <v/>
      </c>
      <c r="K34" s="165"/>
      <c r="L34" s="162" t="str">
        <f>IF(ISERROR(VLOOKUP($A34,Estimator!$A$9:$H$210,8,FALSE)),"",VLOOKUP($A34,Estimator!$A$9:$H$210,8,FALSE))</f>
        <v/>
      </c>
      <c r="M34" s="162"/>
      <c r="P34" s="6"/>
    </row>
    <row r="35" spans="1:16" x14ac:dyDescent="0.3">
      <c r="A35" s="3">
        <f t="shared" si="0"/>
        <v>28</v>
      </c>
      <c r="C35" s="165" t="str">
        <f>IF(ISERROR(VLOOKUP($A35,Estimator!$A$9:$G$210,3,FALSE)),"",VLOOKUP($A35,Estimator!$A$9:$G$210,3,FALSE))</f>
        <v/>
      </c>
      <c r="D35" s="165"/>
      <c r="E35" s="165" t="str">
        <f>IF(ISERROR(VLOOKUP($A35,Estimator!$A$9:$G$210,4,FALSE)),"",VLOOKUP($A35,Estimator!$A$9:$G$210,4,FALSE))</f>
        <v/>
      </c>
      <c r="F35" s="165"/>
      <c r="G35" s="167" t="str">
        <f>IF(ISERROR(VLOOKUP($A35,Estimator!$A$9:$G$210,7,FALSE)),"",VLOOKUP($A35,Estimator!$A$9:$G$210,7,FALSE))</f>
        <v/>
      </c>
      <c r="H35" s="167"/>
      <c r="I35" s="167"/>
      <c r="J35" s="165" t="str">
        <f>IF(ISERROR(VLOOKUP($A35,Estimator!$A$9:$G$210,5,FALSE)),"",VLOOKUP($A35,Estimator!$A$9:$G$210,5,FALSE))</f>
        <v/>
      </c>
      <c r="K35" s="165"/>
      <c r="L35" s="162" t="str">
        <f>IF(ISERROR(VLOOKUP($A35,Estimator!$A$9:$H$210,8,FALSE)),"",VLOOKUP($A35,Estimator!$A$9:$H$210,8,FALSE))</f>
        <v/>
      </c>
      <c r="M35" s="162"/>
      <c r="P35" s="6"/>
    </row>
    <row r="36" spans="1:16" x14ac:dyDescent="0.3">
      <c r="A36" s="3">
        <f t="shared" si="0"/>
        <v>29</v>
      </c>
      <c r="C36" s="165" t="str">
        <f>IF(ISERROR(VLOOKUP($A36,Estimator!$A$9:$G$210,3,FALSE)),"",VLOOKUP($A36,Estimator!$A$9:$G$210,3,FALSE))</f>
        <v/>
      </c>
      <c r="D36" s="165"/>
      <c r="E36" s="165" t="str">
        <f>IF(ISERROR(VLOOKUP($A36,Estimator!$A$9:$G$210,4,FALSE)),"",VLOOKUP($A36,Estimator!$A$9:$G$210,4,FALSE))</f>
        <v/>
      </c>
      <c r="F36" s="165"/>
      <c r="G36" s="167" t="str">
        <f>IF(ISERROR(VLOOKUP($A36,Estimator!$A$9:$G$210,7,FALSE)),"",VLOOKUP($A36,Estimator!$A$9:$G$210,7,FALSE))</f>
        <v/>
      </c>
      <c r="H36" s="167"/>
      <c r="I36" s="167"/>
      <c r="J36" s="165" t="str">
        <f>IF(ISERROR(VLOOKUP($A36,Estimator!$A$9:$G$210,5,FALSE)),"",VLOOKUP($A36,Estimator!$A$9:$G$210,5,FALSE))</f>
        <v/>
      </c>
      <c r="K36" s="165"/>
      <c r="L36" s="162" t="str">
        <f>IF(ISERROR(VLOOKUP($A36,Estimator!$A$9:$H$210,8,FALSE)),"",VLOOKUP($A36,Estimator!$A$9:$H$210,8,FALSE))</f>
        <v/>
      </c>
      <c r="M36" s="162"/>
      <c r="P36" s="6"/>
    </row>
    <row r="37" spans="1:16" x14ac:dyDescent="0.3">
      <c r="A37" s="3">
        <f t="shared" si="0"/>
        <v>30</v>
      </c>
      <c r="C37" s="165" t="str">
        <f>IF(ISERROR(VLOOKUP($A37,Estimator!$A$9:$G$210,3,FALSE)),"",VLOOKUP($A37,Estimator!$A$9:$G$210,3,FALSE))</f>
        <v/>
      </c>
      <c r="D37" s="165"/>
      <c r="E37" s="165" t="str">
        <f>IF(ISERROR(VLOOKUP($A37,Estimator!$A$9:$G$210,4,FALSE)),"",VLOOKUP($A37,Estimator!$A$9:$G$210,4,FALSE))</f>
        <v/>
      </c>
      <c r="F37" s="165"/>
      <c r="G37" s="167" t="str">
        <f>IF(ISERROR(VLOOKUP($A37,Estimator!$A$9:$G$210,7,FALSE)),"",VLOOKUP($A37,Estimator!$A$9:$G$210,7,FALSE))</f>
        <v/>
      </c>
      <c r="H37" s="167"/>
      <c r="I37" s="167"/>
      <c r="J37" s="165" t="str">
        <f>IF(ISERROR(VLOOKUP($A37,Estimator!$A$9:$G$210,5,FALSE)),"",VLOOKUP($A37,Estimator!$A$9:$G$210,5,FALSE))</f>
        <v/>
      </c>
      <c r="K37" s="165"/>
      <c r="L37" s="162" t="str">
        <f>IF(ISERROR(VLOOKUP($A37,Estimator!$A$9:$H$210,8,FALSE)),"",VLOOKUP($A37,Estimator!$A$9:$H$210,8,FALSE))</f>
        <v/>
      </c>
      <c r="M37" s="162"/>
      <c r="P37" s="6"/>
    </row>
    <row r="38" spans="1:16" x14ac:dyDescent="0.3">
      <c r="A38" s="3">
        <f t="shared" si="0"/>
        <v>31</v>
      </c>
      <c r="C38" s="165" t="str">
        <f>IF(ISERROR(VLOOKUP($A38,Estimator!$A$9:$G$210,3,FALSE)),"",VLOOKUP($A38,Estimator!$A$9:$G$210,3,FALSE))</f>
        <v/>
      </c>
      <c r="D38" s="165"/>
      <c r="E38" s="165" t="str">
        <f>IF(ISERROR(VLOOKUP($A38,Estimator!$A$9:$G$210,4,FALSE)),"",VLOOKUP($A38,Estimator!$A$9:$G$210,4,FALSE))</f>
        <v/>
      </c>
      <c r="F38" s="165"/>
      <c r="G38" s="167" t="str">
        <f>IF(ISERROR(VLOOKUP($A38,Estimator!$A$9:$G$210,7,FALSE)),"",VLOOKUP($A38,Estimator!$A$9:$G$210,7,FALSE))</f>
        <v/>
      </c>
      <c r="H38" s="167"/>
      <c r="I38" s="167"/>
      <c r="J38" s="165" t="str">
        <f>IF(ISERROR(VLOOKUP($A38,Estimator!$A$9:$G$210,5,FALSE)),"",VLOOKUP($A38,Estimator!$A$9:$G$210,5,FALSE))</f>
        <v/>
      </c>
      <c r="K38" s="165"/>
      <c r="L38" s="162" t="str">
        <f>IF(ISERROR(VLOOKUP($A38,Estimator!$A$9:$H$210,8,FALSE)),"",VLOOKUP($A38,Estimator!$A$9:$H$210,8,FALSE))</f>
        <v/>
      </c>
      <c r="M38" s="162"/>
      <c r="P38" s="6"/>
    </row>
    <row r="39" spans="1:16" x14ac:dyDescent="0.3">
      <c r="A39" s="3">
        <f t="shared" si="0"/>
        <v>32</v>
      </c>
      <c r="C39" s="165" t="str">
        <f>IF(ISERROR(VLOOKUP($A39,Estimator!$A$9:$G$210,3,FALSE)),"",VLOOKUP($A39,Estimator!$A$9:$G$210,3,FALSE))</f>
        <v/>
      </c>
      <c r="D39" s="165"/>
      <c r="E39" s="165" t="str">
        <f>IF(ISERROR(VLOOKUP($A39,Estimator!$A$9:$G$210,4,FALSE)),"",VLOOKUP($A39,Estimator!$A$9:$G$210,4,FALSE))</f>
        <v/>
      </c>
      <c r="F39" s="165"/>
      <c r="G39" s="167" t="str">
        <f>IF(ISERROR(VLOOKUP($A39,Estimator!$A$9:$G$210,7,FALSE)),"",VLOOKUP($A39,Estimator!$A$9:$G$210,7,FALSE))</f>
        <v/>
      </c>
      <c r="H39" s="167"/>
      <c r="I39" s="167"/>
      <c r="J39" s="165" t="str">
        <f>IF(ISERROR(VLOOKUP($A39,Estimator!$A$9:$G$210,5,FALSE)),"",VLOOKUP($A39,Estimator!$A$9:$G$210,5,FALSE))</f>
        <v/>
      </c>
      <c r="K39" s="165"/>
      <c r="L39" s="162" t="str">
        <f>IF(ISERROR(VLOOKUP($A39,Estimator!$A$9:$H$210,8,FALSE)),"",VLOOKUP($A39,Estimator!$A$9:$H$210,8,FALSE))</f>
        <v/>
      </c>
      <c r="M39" s="162"/>
      <c r="P39" s="6"/>
    </row>
    <row r="40" spans="1:16" x14ac:dyDescent="0.3">
      <c r="A40" s="3">
        <f t="shared" si="0"/>
        <v>33</v>
      </c>
      <c r="C40" s="165" t="str">
        <f>IF(ISERROR(VLOOKUP($A40,Estimator!$A$9:$G$210,3,FALSE)),"",VLOOKUP($A40,Estimator!$A$9:$G$210,3,FALSE))</f>
        <v/>
      </c>
      <c r="D40" s="165"/>
      <c r="E40" s="165" t="str">
        <f>IF(ISERROR(VLOOKUP($A40,Estimator!$A$9:$G$210,4,FALSE)),"",VLOOKUP($A40,Estimator!$A$9:$G$210,4,FALSE))</f>
        <v/>
      </c>
      <c r="F40" s="165"/>
      <c r="G40" s="167" t="str">
        <f>IF(ISERROR(VLOOKUP($A40,Estimator!$A$9:$G$210,7,FALSE)),"",VLOOKUP($A40,Estimator!$A$9:$G$210,7,FALSE))</f>
        <v/>
      </c>
      <c r="H40" s="167"/>
      <c r="I40" s="167"/>
      <c r="J40" s="165" t="str">
        <f>IF(ISERROR(VLOOKUP($A40,Estimator!$A$9:$G$210,5,FALSE)),"",VLOOKUP($A40,Estimator!$A$9:$G$210,5,FALSE))</f>
        <v/>
      </c>
      <c r="K40" s="165"/>
      <c r="L40" s="162" t="str">
        <f>IF(ISERROR(VLOOKUP($A40,Estimator!$A$9:$H$210,8,FALSE)),"",VLOOKUP($A40,Estimator!$A$9:$H$210,8,FALSE))</f>
        <v/>
      </c>
      <c r="M40" s="162"/>
      <c r="P40" s="6"/>
    </row>
    <row r="41" spans="1:16" x14ac:dyDescent="0.3">
      <c r="A41" s="3">
        <f t="shared" si="0"/>
        <v>34</v>
      </c>
      <c r="C41" s="165" t="str">
        <f>IF(ISERROR(VLOOKUP($A41,Estimator!$A$9:$G$210,3,FALSE)),"",VLOOKUP($A41,Estimator!$A$9:$G$210,3,FALSE))</f>
        <v/>
      </c>
      <c r="D41" s="165"/>
      <c r="E41" s="165" t="str">
        <f>IF(ISERROR(VLOOKUP($A41,Estimator!$A$9:$G$210,4,FALSE)),"",VLOOKUP($A41,Estimator!$A$9:$G$210,4,FALSE))</f>
        <v/>
      </c>
      <c r="F41" s="165"/>
      <c r="G41" s="167" t="str">
        <f>IF(ISERROR(VLOOKUP($A41,Estimator!$A$9:$G$210,7,FALSE)),"",VLOOKUP($A41,Estimator!$A$9:$G$210,7,FALSE))</f>
        <v/>
      </c>
      <c r="H41" s="167"/>
      <c r="I41" s="167"/>
      <c r="J41" s="165" t="str">
        <f>IF(ISERROR(VLOOKUP($A41,Estimator!$A$9:$G$210,5,FALSE)),"",VLOOKUP($A41,Estimator!$A$9:$G$210,5,FALSE))</f>
        <v/>
      </c>
      <c r="K41" s="165"/>
      <c r="L41" s="162" t="str">
        <f>IF(ISERROR(VLOOKUP($A41,Estimator!$A$9:$H$210,8,FALSE)),"",VLOOKUP($A41,Estimator!$A$9:$H$210,8,FALSE))</f>
        <v/>
      </c>
      <c r="M41" s="162"/>
      <c r="P41" s="6"/>
    </row>
    <row r="42" spans="1:16" x14ac:dyDescent="0.3">
      <c r="A42" s="3">
        <f t="shared" si="0"/>
        <v>35</v>
      </c>
      <c r="C42" s="165" t="str">
        <f>IF(ISERROR(VLOOKUP($A42,Estimator!$A$9:$G$210,3,FALSE)),"",VLOOKUP($A42,Estimator!$A$9:$G$210,3,FALSE))</f>
        <v/>
      </c>
      <c r="D42" s="165"/>
      <c r="E42" s="165" t="str">
        <f>IF(ISERROR(VLOOKUP($A42,Estimator!$A$9:$G$210,4,FALSE)),"",VLOOKUP($A42,Estimator!$A$9:$G$210,4,FALSE))</f>
        <v/>
      </c>
      <c r="F42" s="165"/>
      <c r="G42" s="167" t="str">
        <f>IF(ISERROR(VLOOKUP($A42,Estimator!$A$9:$G$210,7,FALSE)),"",VLOOKUP($A42,Estimator!$A$9:$G$210,7,FALSE))</f>
        <v/>
      </c>
      <c r="H42" s="167"/>
      <c r="I42" s="167"/>
      <c r="J42" s="165" t="str">
        <f>IF(ISERROR(VLOOKUP($A42,Estimator!$A$9:$G$210,5,FALSE)),"",VLOOKUP($A42,Estimator!$A$9:$G$210,5,FALSE))</f>
        <v/>
      </c>
      <c r="K42" s="165"/>
      <c r="L42" s="162" t="str">
        <f>IF(ISERROR(VLOOKUP($A42,Estimator!$A$9:$H$210,8,FALSE)),"",VLOOKUP($A42,Estimator!$A$9:$H$210,8,FALSE))</f>
        <v/>
      </c>
      <c r="M42" s="162"/>
      <c r="P42" s="6"/>
    </row>
    <row r="43" spans="1:16" x14ac:dyDescent="0.3">
      <c r="A43" s="3">
        <f t="shared" si="0"/>
        <v>36</v>
      </c>
      <c r="C43" s="165" t="str">
        <f>IF(ISERROR(VLOOKUP($A43,Estimator!$A$9:$G$210,3,FALSE)),"",VLOOKUP($A43,Estimator!$A$9:$G$210,3,FALSE))</f>
        <v/>
      </c>
      <c r="D43" s="165"/>
      <c r="E43" s="165" t="str">
        <f>IF(ISERROR(VLOOKUP($A43,Estimator!$A$9:$G$210,4,FALSE)),"",VLOOKUP($A43,Estimator!$A$9:$G$210,4,FALSE))</f>
        <v/>
      </c>
      <c r="F43" s="165"/>
      <c r="G43" s="167" t="str">
        <f>IF(ISERROR(VLOOKUP($A43,Estimator!$A$9:$G$210,7,FALSE)),"",VLOOKUP($A43,Estimator!$A$9:$G$210,7,FALSE))</f>
        <v/>
      </c>
      <c r="H43" s="167"/>
      <c r="I43" s="167"/>
      <c r="J43" s="165" t="str">
        <f>IF(ISERROR(VLOOKUP($A43,Estimator!$A$9:$G$210,5,FALSE)),"",VLOOKUP($A43,Estimator!$A$9:$G$210,5,FALSE))</f>
        <v/>
      </c>
      <c r="K43" s="165"/>
      <c r="L43" s="162" t="str">
        <f>IF(ISERROR(VLOOKUP($A43,Estimator!$A$9:$H$210,8,FALSE)),"",VLOOKUP($A43,Estimator!$A$9:$H$210,8,FALSE))</f>
        <v/>
      </c>
      <c r="M43" s="162"/>
      <c r="P43" s="6"/>
    </row>
    <row r="44" spans="1:16" x14ac:dyDescent="0.3">
      <c r="A44" s="3">
        <f t="shared" si="0"/>
        <v>37</v>
      </c>
      <c r="C44" s="165" t="str">
        <f>IF(ISERROR(VLOOKUP($A44,Estimator!$A$9:$G$210,3,FALSE)),"",VLOOKUP($A44,Estimator!$A$9:$G$210,3,FALSE))</f>
        <v/>
      </c>
      <c r="D44" s="165"/>
      <c r="E44" s="165" t="str">
        <f>IF(ISERROR(VLOOKUP($A44,Estimator!$A$9:$G$210,4,FALSE)),"",VLOOKUP($A44,Estimator!$A$9:$G$210,4,FALSE))</f>
        <v/>
      </c>
      <c r="F44" s="165"/>
      <c r="G44" s="167" t="str">
        <f>IF(ISERROR(VLOOKUP($A44,Estimator!$A$9:$G$210,7,FALSE)),"",VLOOKUP($A44,Estimator!$A$9:$G$210,7,FALSE))</f>
        <v/>
      </c>
      <c r="H44" s="167"/>
      <c r="I44" s="167"/>
      <c r="J44" s="165" t="str">
        <f>IF(ISERROR(VLOOKUP($A44,Estimator!$A$9:$G$210,5,FALSE)),"",VLOOKUP($A44,Estimator!$A$9:$G$210,5,FALSE))</f>
        <v/>
      </c>
      <c r="K44" s="165"/>
      <c r="L44" s="162" t="str">
        <f>IF(ISERROR(VLOOKUP($A44,Estimator!$A$9:$H$210,8,FALSE)),"",VLOOKUP($A44,Estimator!$A$9:$H$210,8,FALSE))</f>
        <v/>
      </c>
      <c r="M44" s="162"/>
      <c r="P44" s="6"/>
    </row>
    <row r="45" spans="1:16" x14ac:dyDescent="0.3">
      <c r="A45" s="3">
        <f t="shared" si="0"/>
        <v>38</v>
      </c>
      <c r="C45" s="165" t="str">
        <f>IF(ISERROR(VLOOKUP($A45,Estimator!$A$9:$G$210,3,FALSE)),"",VLOOKUP($A45,Estimator!$A$9:$G$210,3,FALSE))</f>
        <v/>
      </c>
      <c r="D45" s="165"/>
      <c r="E45" s="165" t="str">
        <f>IF(ISERROR(VLOOKUP($A45,Estimator!$A$9:$G$210,4,FALSE)),"",VLOOKUP($A45,Estimator!$A$9:$G$210,4,FALSE))</f>
        <v/>
      </c>
      <c r="F45" s="165"/>
      <c r="G45" s="167" t="str">
        <f>IF(ISERROR(VLOOKUP($A45,Estimator!$A$9:$G$210,7,FALSE)),"",VLOOKUP($A45,Estimator!$A$9:$G$210,7,FALSE))</f>
        <v/>
      </c>
      <c r="H45" s="167"/>
      <c r="I45" s="167"/>
      <c r="J45" s="165" t="str">
        <f>IF(ISERROR(VLOOKUP($A45,Estimator!$A$9:$G$210,5,FALSE)),"",VLOOKUP($A45,Estimator!$A$9:$G$210,5,FALSE))</f>
        <v/>
      </c>
      <c r="K45" s="165"/>
      <c r="L45" s="162" t="str">
        <f>IF(ISERROR(VLOOKUP($A45,Estimator!$A$9:$H$210,8,FALSE)),"",VLOOKUP($A45,Estimator!$A$9:$H$210,8,FALSE))</f>
        <v/>
      </c>
      <c r="M45" s="162"/>
      <c r="P45" s="6"/>
    </row>
    <row r="46" spans="1:16" x14ac:dyDescent="0.3">
      <c r="A46" s="3">
        <f t="shared" si="0"/>
        <v>39</v>
      </c>
      <c r="C46" s="165" t="str">
        <f>IF(ISERROR(VLOOKUP($A46,Estimator!$A$9:$G$210,3,FALSE)),"",VLOOKUP($A46,Estimator!$A$9:$G$210,3,FALSE))</f>
        <v/>
      </c>
      <c r="D46" s="165"/>
      <c r="E46" s="165" t="str">
        <f>IF(ISERROR(VLOOKUP($A46,Estimator!$A$9:$G$210,4,FALSE)),"",VLOOKUP($A46,Estimator!$A$9:$G$210,4,FALSE))</f>
        <v/>
      </c>
      <c r="F46" s="165"/>
      <c r="G46" s="167" t="str">
        <f>IF(ISERROR(VLOOKUP($A46,Estimator!$A$9:$G$210,7,FALSE)),"",VLOOKUP($A46,Estimator!$A$9:$G$210,7,FALSE))</f>
        <v/>
      </c>
      <c r="H46" s="167"/>
      <c r="I46" s="167"/>
      <c r="J46" s="165" t="str">
        <f>IF(ISERROR(VLOOKUP($A46,Estimator!$A$9:$G$210,5,FALSE)),"",VLOOKUP($A46,Estimator!$A$9:$G$210,5,FALSE))</f>
        <v/>
      </c>
      <c r="K46" s="165"/>
      <c r="L46" s="162" t="str">
        <f>IF(ISERROR(VLOOKUP($A46,Estimator!$A$9:$H$210,8,FALSE)),"",VLOOKUP($A46,Estimator!$A$9:$H$210,8,FALSE))</f>
        <v/>
      </c>
      <c r="M46" s="162"/>
      <c r="P46" s="6"/>
    </row>
    <row r="47" spans="1:16" x14ac:dyDescent="0.3">
      <c r="A47" s="3">
        <f t="shared" si="0"/>
        <v>40</v>
      </c>
      <c r="C47" s="165" t="str">
        <f>IF(ISERROR(VLOOKUP($A47,Estimator!$A$9:$G$210,3,FALSE)),"",VLOOKUP($A47,Estimator!$A$9:$G$210,3,FALSE))</f>
        <v/>
      </c>
      <c r="D47" s="165"/>
      <c r="E47" s="165" t="str">
        <f>IF(ISERROR(VLOOKUP($A47,Estimator!$A$9:$G$210,4,FALSE)),"",VLOOKUP($A47,Estimator!$A$9:$G$210,4,FALSE))</f>
        <v/>
      </c>
      <c r="F47" s="165"/>
      <c r="G47" s="167" t="str">
        <f>IF(ISERROR(VLOOKUP($A47,Estimator!$A$9:$G$210,7,FALSE)),"",VLOOKUP($A47,Estimator!$A$9:$G$210,7,FALSE))</f>
        <v/>
      </c>
      <c r="H47" s="167"/>
      <c r="I47" s="167"/>
      <c r="J47" s="165" t="str">
        <f>IF(ISERROR(VLOOKUP($A47,Estimator!$A$9:$G$210,5,FALSE)),"",VLOOKUP($A47,Estimator!$A$9:$G$210,5,FALSE))</f>
        <v/>
      </c>
      <c r="K47" s="165"/>
      <c r="L47" s="162" t="str">
        <f>IF(ISERROR(VLOOKUP($A47,Estimator!$A$9:$H$210,8,FALSE)),"",VLOOKUP($A47,Estimator!$A$9:$H$210,8,FALSE))</f>
        <v/>
      </c>
      <c r="M47" s="162"/>
      <c r="P47" s="6"/>
    </row>
    <row r="48" spans="1:16" x14ac:dyDescent="0.3">
      <c r="A48" s="3">
        <f t="shared" si="0"/>
        <v>41</v>
      </c>
      <c r="C48" s="165" t="str">
        <f>IF(ISERROR(VLOOKUP($A48,Estimator!$A$9:$G$210,3,FALSE)),"",VLOOKUP($A48,Estimator!$A$9:$G$210,3,FALSE))</f>
        <v/>
      </c>
      <c r="D48" s="165"/>
      <c r="E48" s="165" t="str">
        <f>IF(ISERROR(VLOOKUP($A48,Estimator!$A$9:$G$210,4,FALSE)),"",VLOOKUP($A48,Estimator!$A$9:$G$210,4,FALSE))</f>
        <v/>
      </c>
      <c r="F48" s="165"/>
      <c r="G48" s="167" t="str">
        <f>IF(ISERROR(VLOOKUP($A48,Estimator!$A$9:$G$210,7,FALSE)),"",VLOOKUP($A48,Estimator!$A$9:$G$210,7,FALSE))</f>
        <v/>
      </c>
      <c r="H48" s="167"/>
      <c r="I48" s="167"/>
      <c r="J48" s="165" t="str">
        <f>IF(ISERROR(VLOOKUP($A48,Estimator!$A$9:$G$210,5,FALSE)),"",VLOOKUP($A48,Estimator!$A$9:$G$210,5,FALSE))</f>
        <v/>
      </c>
      <c r="K48" s="165"/>
      <c r="L48" s="162" t="str">
        <f>IF(ISERROR(VLOOKUP($A48,Estimator!$A$9:$H$210,8,FALSE)),"",VLOOKUP($A48,Estimator!$A$9:$H$210,8,FALSE))</f>
        <v/>
      </c>
      <c r="M48" s="162"/>
      <c r="P48" s="6"/>
    </row>
    <row r="49" spans="1:16" x14ac:dyDescent="0.3">
      <c r="A49" s="3">
        <f t="shared" si="0"/>
        <v>42</v>
      </c>
      <c r="C49" s="165" t="str">
        <f>IF(ISERROR(VLOOKUP($A49,Estimator!$A$9:$G$210,3,FALSE)),"",VLOOKUP($A49,Estimator!$A$9:$G$210,3,FALSE))</f>
        <v/>
      </c>
      <c r="D49" s="165"/>
      <c r="E49" s="165" t="str">
        <f>IF(ISERROR(VLOOKUP($A49,Estimator!$A$9:$G$210,4,FALSE)),"",VLOOKUP($A49,Estimator!$A$9:$G$210,4,FALSE))</f>
        <v/>
      </c>
      <c r="F49" s="165"/>
      <c r="G49" s="167" t="str">
        <f>IF(ISERROR(VLOOKUP($A49,Estimator!$A$9:$G$210,7,FALSE)),"",VLOOKUP($A49,Estimator!$A$9:$G$210,7,FALSE))</f>
        <v/>
      </c>
      <c r="H49" s="167"/>
      <c r="I49" s="167"/>
      <c r="J49" s="165" t="str">
        <f>IF(ISERROR(VLOOKUP($A49,Estimator!$A$9:$G$210,5,FALSE)),"",VLOOKUP($A49,Estimator!$A$9:$G$210,5,FALSE))</f>
        <v/>
      </c>
      <c r="K49" s="165"/>
      <c r="L49" s="162" t="str">
        <f>IF(ISERROR(VLOOKUP($A49,Estimator!$A$9:$H$210,8,FALSE)),"",VLOOKUP($A49,Estimator!$A$9:$H$210,8,FALSE))</f>
        <v/>
      </c>
      <c r="M49" s="162"/>
      <c r="P49" s="6"/>
    </row>
    <row r="50" spans="1:16" x14ac:dyDescent="0.3">
      <c r="A50" s="3">
        <f t="shared" si="0"/>
        <v>43</v>
      </c>
      <c r="C50" s="165" t="str">
        <f>IF(ISERROR(VLOOKUP($A50,Estimator!$A$9:$G$210,3,FALSE)),"",VLOOKUP($A50,Estimator!$A$9:$G$210,3,FALSE))</f>
        <v/>
      </c>
      <c r="D50" s="165"/>
      <c r="E50" s="165" t="str">
        <f>IF(ISERROR(VLOOKUP($A50,Estimator!$A$9:$G$210,4,FALSE)),"",VLOOKUP($A50,Estimator!$A$9:$G$210,4,FALSE))</f>
        <v/>
      </c>
      <c r="F50" s="165"/>
      <c r="G50" s="167" t="str">
        <f>IF(ISERROR(VLOOKUP($A50,Estimator!$A$9:$G$210,7,FALSE)),"",VLOOKUP($A50,Estimator!$A$9:$G$210,7,FALSE))</f>
        <v/>
      </c>
      <c r="H50" s="167"/>
      <c r="I50" s="167"/>
      <c r="J50" s="165" t="str">
        <f>IF(ISERROR(VLOOKUP($A50,Estimator!$A$9:$G$210,5,FALSE)),"",VLOOKUP($A50,Estimator!$A$9:$G$210,5,FALSE))</f>
        <v/>
      </c>
      <c r="K50" s="165"/>
      <c r="L50" s="162" t="str">
        <f>IF(ISERROR(VLOOKUP($A50,Estimator!$A$9:$H$210,8,FALSE)),"",VLOOKUP($A50,Estimator!$A$9:$H$210,8,FALSE))</f>
        <v/>
      </c>
      <c r="M50" s="162"/>
      <c r="P50" s="6"/>
    </row>
    <row r="51" spans="1:16" x14ac:dyDescent="0.3">
      <c r="A51" s="3">
        <f t="shared" si="0"/>
        <v>44</v>
      </c>
      <c r="C51" s="165" t="str">
        <f>IF(ISERROR(VLOOKUP($A51,Estimator!$A$9:$G$210,3,FALSE)),"",VLOOKUP($A51,Estimator!$A$9:$G$210,3,FALSE))</f>
        <v/>
      </c>
      <c r="D51" s="165"/>
      <c r="E51" s="165" t="str">
        <f>IF(ISERROR(VLOOKUP($A51,Estimator!$A$9:$G$210,4,FALSE)),"",VLOOKUP($A51,Estimator!$A$9:$G$210,4,FALSE))</f>
        <v/>
      </c>
      <c r="F51" s="165"/>
      <c r="G51" s="167" t="str">
        <f>IF(ISERROR(VLOOKUP($A51,Estimator!$A$9:$G$210,7,FALSE)),"",VLOOKUP($A51,Estimator!$A$9:$G$210,7,FALSE))</f>
        <v/>
      </c>
      <c r="H51" s="167"/>
      <c r="I51" s="167"/>
      <c r="J51" s="165" t="str">
        <f>IF(ISERROR(VLOOKUP($A51,Estimator!$A$9:$G$210,5,FALSE)),"",VLOOKUP($A51,Estimator!$A$9:$G$210,5,FALSE))</f>
        <v/>
      </c>
      <c r="K51" s="165"/>
      <c r="L51" s="162" t="str">
        <f>IF(ISERROR(VLOOKUP($A51,Estimator!$A$9:$H$210,8,FALSE)),"",VLOOKUP($A51,Estimator!$A$9:$H$210,8,FALSE))</f>
        <v/>
      </c>
      <c r="M51" s="162"/>
      <c r="P51" s="6"/>
    </row>
    <row r="52" spans="1:16" x14ac:dyDescent="0.3">
      <c r="A52" s="3">
        <f t="shared" si="0"/>
        <v>45</v>
      </c>
      <c r="C52" s="165" t="str">
        <f>IF(ISERROR(VLOOKUP($A52,Estimator!$A$9:$G$210,3,FALSE)),"",VLOOKUP($A52,Estimator!$A$9:$G$210,3,FALSE))</f>
        <v/>
      </c>
      <c r="D52" s="165"/>
      <c r="E52" s="165" t="str">
        <f>IF(ISERROR(VLOOKUP($A52,Estimator!$A$9:$G$210,4,FALSE)),"",VLOOKUP($A52,Estimator!$A$9:$G$210,4,FALSE))</f>
        <v/>
      </c>
      <c r="F52" s="165"/>
      <c r="G52" s="167" t="str">
        <f>IF(ISERROR(VLOOKUP($A52,Estimator!$A$9:$G$210,7,FALSE)),"",VLOOKUP($A52,Estimator!$A$9:$G$210,7,FALSE))</f>
        <v/>
      </c>
      <c r="H52" s="167"/>
      <c r="I52" s="167"/>
      <c r="J52" s="165" t="str">
        <f>IF(ISERROR(VLOOKUP($A52,Estimator!$A$9:$G$210,5,FALSE)),"",VLOOKUP($A52,Estimator!$A$9:$G$210,5,FALSE))</f>
        <v/>
      </c>
      <c r="K52" s="165"/>
      <c r="L52" s="162" t="str">
        <f>IF(ISERROR(VLOOKUP($A52,Estimator!$A$9:$H$210,8,FALSE)),"",VLOOKUP($A52,Estimator!$A$9:$H$210,8,FALSE))</f>
        <v/>
      </c>
      <c r="M52" s="162"/>
      <c r="P52" s="6"/>
    </row>
    <row r="53" spans="1:16" x14ac:dyDescent="0.3">
      <c r="A53" s="3">
        <f t="shared" si="0"/>
        <v>46</v>
      </c>
      <c r="C53" s="165" t="str">
        <f>IF(ISERROR(VLOOKUP($A53,Estimator!$A$9:$G$210,3,FALSE)),"",VLOOKUP($A53,Estimator!$A$9:$G$210,3,FALSE))</f>
        <v/>
      </c>
      <c r="D53" s="165"/>
      <c r="E53" s="165" t="str">
        <f>IF(ISERROR(VLOOKUP($A53,Estimator!$A$9:$G$210,4,FALSE)),"",VLOOKUP($A53,Estimator!$A$9:$G$210,4,FALSE))</f>
        <v/>
      </c>
      <c r="F53" s="165"/>
      <c r="G53" s="167" t="str">
        <f>IF(ISERROR(VLOOKUP($A53,Estimator!$A$9:$G$210,7,FALSE)),"",VLOOKUP($A53,Estimator!$A$9:$G$210,7,FALSE))</f>
        <v/>
      </c>
      <c r="H53" s="167"/>
      <c r="I53" s="167"/>
      <c r="J53" s="165" t="str">
        <f>IF(ISERROR(VLOOKUP($A53,Estimator!$A$9:$G$210,5,FALSE)),"",VLOOKUP($A53,Estimator!$A$9:$G$210,5,FALSE))</f>
        <v/>
      </c>
      <c r="K53" s="165"/>
      <c r="L53" s="162" t="str">
        <f>IF(ISERROR(VLOOKUP($A53,Estimator!$A$9:$H$210,8,FALSE)),"",VLOOKUP($A53,Estimator!$A$9:$H$210,8,FALSE))</f>
        <v/>
      </c>
      <c r="M53" s="162"/>
      <c r="P53" s="6"/>
    </row>
    <row r="54" spans="1:16" x14ac:dyDescent="0.3">
      <c r="A54" s="3">
        <f t="shared" si="0"/>
        <v>47</v>
      </c>
      <c r="C54" s="165" t="str">
        <f>IF(ISERROR(VLOOKUP($A54,Estimator!$A$9:$G$210,3,FALSE)),"",VLOOKUP($A54,Estimator!$A$9:$G$210,3,FALSE))</f>
        <v/>
      </c>
      <c r="D54" s="165"/>
      <c r="E54" s="165" t="str">
        <f>IF(ISERROR(VLOOKUP($A54,Estimator!$A$9:$G$210,4,FALSE)),"",VLOOKUP($A54,Estimator!$A$9:$G$210,4,FALSE))</f>
        <v/>
      </c>
      <c r="F54" s="165"/>
      <c r="G54" s="167" t="str">
        <f>IF(ISERROR(VLOOKUP($A54,Estimator!$A$9:$G$210,7,FALSE)),"",VLOOKUP($A54,Estimator!$A$9:$G$210,7,FALSE))</f>
        <v/>
      </c>
      <c r="H54" s="167"/>
      <c r="I54" s="167"/>
      <c r="J54" s="165" t="str">
        <f>IF(ISERROR(VLOOKUP($A54,Estimator!$A$9:$G$210,5,FALSE)),"",VLOOKUP($A54,Estimator!$A$9:$G$210,5,FALSE))</f>
        <v/>
      </c>
      <c r="K54" s="165"/>
      <c r="L54" s="162" t="str">
        <f>IF(ISERROR(VLOOKUP($A54,Estimator!$A$9:$H$210,8,FALSE)),"",VLOOKUP($A54,Estimator!$A$9:$H$210,8,FALSE))</f>
        <v/>
      </c>
      <c r="M54" s="162"/>
      <c r="P54" s="6"/>
    </row>
    <row r="55" spans="1:16" x14ac:dyDescent="0.3">
      <c r="A55" s="3">
        <f t="shared" si="0"/>
        <v>48</v>
      </c>
      <c r="C55" s="165" t="str">
        <f>IF(ISERROR(VLOOKUP($A55,Estimator!$A$9:$G$210,3,FALSE)),"",VLOOKUP($A55,Estimator!$A$9:$G$210,3,FALSE))</f>
        <v/>
      </c>
      <c r="D55" s="165"/>
      <c r="E55" s="165" t="str">
        <f>IF(ISERROR(VLOOKUP($A55,Estimator!$A$9:$G$210,4,FALSE)),"",VLOOKUP($A55,Estimator!$A$9:$G$210,4,FALSE))</f>
        <v/>
      </c>
      <c r="F55" s="165"/>
      <c r="G55" s="167" t="str">
        <f>IF(ISERROR(VLOOKUP($A55,Estimator!$A$9:$G$210,7,FALSE)),"",VLOOKUP($A55,Estimator!$A$9:$G$210,7,FALSE))</f>
        <v/>
      </c>
      <c r="H55" s="167"/>
      <c r="I55" s="167"/>
      <c r="J55" s="165" t="str">
        <f>IF(ISERROR(VLOOKUP($A55,Estimator!$A$9:$G$210,5,FALSE)),"",VLOOKUP($A55,Estimator!$A$9:$G$210,5,FALSE))</f>
        <v/>
      </c>
      <c r="K55" s="165"/>
      <c r="L55" s="162" t="str">
        <f>IF(ISERROR(VLOOKUP($A55,Estimator!$A$9:$H$210,8,FALSE)),"",VLOOKUP($A55,Estimator!$A$9:$H$210,8,FALSE))</f>
        <v/>
      </c>
      <c r="M55" s="162"/>
      <c r="P55" s="6"/>
    </row>
    <row r="56" spans="1:16" x14ac:dyDescent="0.3">
      <c r="A56" s="3">
        <f t="shared" si="0"/>
        <v>49</v>
      </c>
      <c r="C56" s="165" t="str">
        <f>IF(ISERROR(VLOOKUP($A56,Estimator!$A$9:$G$210,3,FALSE)),"",VLOOKUP($A56,Estimator!$A$9:$G$210,3,FALSE))</f>
        <v/>
      </c>
      <c r="D56" s="165"/>
      <c r="E56" s="165" t="str">
        <f>IF(ISERROR(VLOOKUP($A56,Estimator!$A$9:$G$210,4,FALSE)),"",VLOOKUP($A56,Estimator!$A$9:$G$210,4,FALSE))</f>
        <v/>
      </c>
      <c r="F56" s="165"/>
      <c r="G56" s="167" t="str">
        <f>IF(ISERROR(VLOOKUP($A56,Estimator!$A$9:$G$210,7,FALSE)),"",VLOOKUP($A56,Estimator!$A$9:$G$210,7,FALSE))</f>
        <v/>
      </c>
      <c r="H56" s="167"/>
      <c r="I56" s="167"/>
      <c r="J56" s="165" t="str">
        <f>IF(ISERROR(VLOOKUP($A56,Estimator!$A$9:$G$210,5,FALSE)),"",VLOOKUP($A56,Estimator!$A$9:$G$210,5,FALSE))</f>
        <v/>
      </c>
      <c r="K56" s="165"/>
      <c r="L56" s="162" t="str">
        <f>IF(ISERROR(VLOOKUP($A56,Estimator!$A$9:$H$210,8,FALSE)),"",VLOOKUP($A56,Estimator!$A$9:$H$210,8,FALSE))</f>
        <v/>
      </c>
      <c r="M56" s="162"/>
      <c r="P56" s="6"/>
    </row>
    <row r="57" spans="1:16" x14ac:dyDescent="0.3">
      <c r="A57" s="3">
        <f t="shared" si="0"/>
        <v>50</v>
      </c>
      <c r="C57" s="165" t="str">
        <f>IF(ISERROR(VLOOKUP($A57,Estimator!$A$9:$G$210,3,FALSE)),"",VLOOKUP($A57,Estimator!$A$9:$G$210,3,FALSE))</f>
        <v/>
      </c>
      <c r="D57" s="165"/>
      <c r="E57" s="165" t="str">
        <f>IF(ISERROR(VLOOKUP($A57,Estimator!$A$9:$G$210,4,FALSE)),"",VLOOKUP($A57,Estimator!$A$9:$G$210,4,FALSE))</f>
        <v/>
      </c>
      <c r="F57" s="165"/>
      <c r="G57" s="167" t="str">
        <f>IF(ISERROR(VLOOKUP($A57,Estimator!$A$9:$G$210,7,FALSE)),"",VLOOKUP($A57,Estimator!$A$9:$G$210,7,FALSE))</f>
        <v/>
      </c>
      <c r="H57" s="167"/>
      <c r="I57" s="167"/>
      <c r="J57" s="165" t="str">
        <f>IF(ISERROR(VLOOKUP($A57,Estimator!$A$9:$G$210,5,FALSE)),"",VLOOKUP($A57,Estimator!$A$9:$G$210,5,FALSE))</f>
        <v/>
      </c>
      <c r="K57" s="165"/>
      <c r="L57" s="162" t="str">
        <f>IF(ISERROR(VLOOKUP($A57,Estimator!$A$9:$H$210,8,FALSE)),"",VLOOKUP($A57,Estimator!$A$9:$H$210,8,FALSE))</f>
        <v/>
      </c>
      <c r="M57" s="162"/>
      <c r="P57" s="6"/>
    </row>
    <row r="58" spans="1:16" x14ac:dyDescent="0.3">
      <c r="A58" s="3">
        <f t="shared" si="0"/>
        <v>51</v>
      </c>
      <c r="C58" s="165" t="str">
        <f>IF(ISERROR(VLOOKUP($A58,Estimator!$A$9:$G$210,3,FALSE)),"",VLOOKUP($A58,Estimator!$A$9:$G$210,3,FALSE))</f>
        <v/>
      </c>
      <c r="D58" s="165"/>
      <c r="E58" s="165" t="str">
        <f>IF(ISERROR(VLOOKUP($A58,Estimator!$A$9:$G$210,4,FALSE)),"",VLOOKUP($A58,Estimator!$A$9:$G$210,4,FALSE))</f>
        <v/>
      </c>
      <c r="F58" s="165"/>
      <c r="G58" s="167" t="str">
        <f>IF(ISERROR(VLOOKUP($A58,Estimator!$A$9:$G$210,7,FALSE)),"",VLOOKUP($A58,Estimator!$A$9:$G$210,7,FALSE))</f>
        <v/>
      </c>
      <c r="H58" s="167"/>
      <c r="I58" s="167"/>
      <c r="J58" s="165" t="str">
        <f>IF(ISERROR(VLOOKUP($A58,Estimator!$A$9:$G$210,5,FALSE)),"",VLOOKUP($A58,Estimator!$A$9:$G$210,5,FALSE))</f>
        <v/>
      </c>
      <c r="K58" s="165"/>
      <c r="L58" s="162" t="str">
        <f>IF(ISERROR(VLOOKUP($A58,Estimator!$A$9:$H$210,8,FALSE)),"",VLOOKUP($A58,Estimator!$A$9:$H$210,8,FALSE))</f>
        <v/>
      </c>
      <c r="M58" s="162"/>
      <c r="P58" s="6"/>
    </row>
    <row r="59" spans="1:16" x14ac:dyDescent="0.3">
      <c r="A59" s="3">
        <f t="shared" si="0"/>
        <v>52</v>
      </c>
      <c r="C59" s="165" t="str">
        <f>IF(ISERROR(VLOOKUP($A59,Estimator!$A$9:$G$210,3,FALSE)),"",VLOOKUP($A59,Estimator!$A$9:$G$210,3,FALSE))</f>
        <v/>
      </c>
      <c r="D59" s="165"/>
      <c r="E59" s="165" t="str">
        <f>IF(ISERROR(VLOOKUP($A59,Estimator!$A$9:$G$210,4,FALSE)),"",VLOOKUP($A59,Estimator!$A$9:$G$210,4,FALSE))</f>
        <v/>
      </c>
      <c r="F59" s="165"/>
      <c r="G59" s="167" t="str">
        <f>IF(ISERROR(VLOOKUP($A59,Estimator!$A$9:$G$210,7,FALSE)),"",VLOOKUP($A59,Estimator!$A$9:$G$210,7,FALSE))</f>
        <v/>
      </c>
      <c r="H59" s="167"/>
      <c r="I59" s="167"/>
      <c r="J59" s="165" t="str">
        <f>IF(ISERROR(VLOOKUP($A59,Estimator!$A$9:$G$210,5,FALSE)),"",VLOOKUP($A59,Estimator!$A$9:$G$210,5,FALSE))</f>
        <v/>
      </c>
      <c r="K59" s="165"/>
      <c r="L59" s="162" t="str">
        <f>IF(ISERROR(VLOOKUP($A59,Estimator!$A$9:$H$210,8,FALSE)),"",VLOOKUP($A59,Estimator!$A$9:$H$210,8,FALSE))</f>
        <v/>
      </c>
      <c r="M59" s="162"/>
      <c r="P59" s="6"/>
    </row>
    <row r="60" spans="1:16" x14ac:dyDescent="0.3">
      <c r="A60" s="3">
        <f t="shared" si="0"/>
        <v>53</v>
      </c>
      <c r="C60" s="165" t="str">
        <f>IF(ISERROR(VLOOKUP($A60,Estimator!$A$9:$G$210,3,FALSE)),"",VLOOKUP($A60,Estimator!$A$9:$G$210,3,FALSE))</f>
        <v/>
      </c>
      <c r="D60" s="165"/>
      <c r="E60" s="165" t="str">
        <f>IF(ISERROR(VLOOKUP($A60,Estimator!$A$9:$G$210,4,FALSE)),"",VLOOKUP($A60,Estimator!$A$9:$G$210,4,FALSE))</f>
        <v/>
      </c>
      <c r="F60" s="165"/>
      <c r="G60" s="167" t="str">
        <f>IF(ISERROR(VLOOKUP($A60,Estimator!$A$9:$G$210,7,FALSE)),"",VLOOKUP($A60,Estimator!$A$9:$G$210,7,FALSE))</f>
        <v/>
      </c>
      <c r="H60" s="167"/>
      <c r="I60" s="167"/>
      <c r="J60" s="165" t="str">
        <f>IF(ISERROR(VLOOKUP($A60,Estimator!$A$9:$G$210,5,FALSE)),"",VLOOKUP($A60,Estimator!$A$9:$G$210,5,FALSE))</f>
        <v/>
      </c>
      <c r="K60" s="165"/>
      <c r="L60" s="162" t="str">
        <f>IF(ISERROR(VLOOKUP($A60,Estimator!$A$9:$H$210,8,FALSE)),"",VLOOKUP($A60,Estimator!$A$9:$H$210,8,FALSE))</f>
        <v/>
      </c>
      <c r="M60" s="162"/>
      <c r="P60" s="6"/>
    </row>
    <row r="61" spans="1:16" x14ac:dyDescent="0.3">
      <c r="A61" s="3">
        <f t="shared" si="0"/>
        <v>54</v>
      </c>
      <c r="C61" s="165" t="str">
        <f>IF(ISERROR(VLOOKUP($A61,Estimator!$A$9:$G$210,3,FALSE)),"",VLOOKUP($A61,Estimator!$A$9:$G$210,3,FALSE))</f>
        <v/>
      </c>
      <c r="D61" s="165"/>
      <c r="E61" s="165" t="str">
        <f>IF(ISERROR(VLOOKUP($A61,Estimator!$A$9:$G$210,4,FALSE)),"",VLOOKUP($A61,Estimator!$A$9:$G$210,4,FALSE))</f>
        <v/>
      </c>
      <c r="F61" s="165"/>
      <c r="G61" s="167" t="str">
        <f>IF(ISERROR(VLOOKUP($A61,Estimator!$A$9:$G$210,7,FALSE)),"",VLOOKUP($A61,Estimator!$A$9:$G$210,7,FALSE))</f>
        <v/>
      </c>
      <c r="H61" s="167"/>
      <c r="I61" s="167"/>
      <c r="J61" s="165" t="str">
        <f>IF(ISERROR(VLOOKUP($A61,Estimator!$A$9:$G$210,5,FALSE)),"",VLOOKUP($A61,Estimator!$A$9:$G$210,5,FALSE))</f>
        <v/>
      </c>
      <c r="K61" s="165"/>
      <c r="L61" s="162" t="str">
        <f>IF(ISERROR(VLOOKUP($A61,Estimator!$A$9:$H$210,8,FALSE)),"",VLOOKUP($A61,Estimator!$A$9:$H$210,8,FALSE))</f>
        <v/>
      </c>
      <c r="M61" s="162"/>
      <c r="P61" s="6"/>
    </row>
    <row r="62" spans="1:16" x14ac:dyDescent="0.3">
      <c r="A62" s="3">
        <f t="shared" si="0"/>
        <v>55</v>
      </c>
      <c r="C62" s="165" t="str">
        <f>IF(ISERROR(VLOOKUP($A62,Estimator!$A$9:$G$210,3,FALSE)),"",VLOOKUP($A62,Estimator!$A$9:$G$210,3,FALSE))</f>
        <v/>
      </c>
      <c r="D62" s="165"/>
      <c r="E62" s="165" t="str">
        <f>IF(ISERROR(VLOOKUP($A62,Estimator!$A$9:$G$210,4,FALSE)),"",VLOOKUP($A62,Estimator!$A$9:$G$210,4,FALSE))</f>
        <v/>
      </c>
      <c r="F62" s="165"/>
      <c r="G62" s="167" t="str">
        <f>IF(ISERROR(VLOOKUP($A62,Estimator!$A$9:$G$210,7,FALSE)),"",VLOOKUP($A62,Estimator!$A$9:$G$210,7,FALSE))</f>
        <v/>
      </c>
      <c r="H62" s="167"/>
      <c r="I62" s="167"/>
      <c r="J62" s="165" t="str">
        <f>IF(ISERROR(VLOOKUP($A62,Estimator!$A$9:$G$210,5,FALSE)),"",VLOOKUP($A62,Estimator!$A$9:$G$210,5,FALSE))</f>
        <v/>
      </c>
      <c r="K62" s="165"/>
      <c r="L62" s="162" t="str">
        <f>IF(ISERROR(VLOOKUP($A62,Estimator!$A$9:$H$210,8,FALSE)),"",VLOOKUP($A62,Estimator!$A$9:$H$210,8,FALSE))</f>
        <v/>
      </c>
      <c r="M62" s="162"/>
      <c r="P62" s="6"/>
    </row>
    <row r="63" spans="1:16" x14ac:dyDescent="0.3">
      <c r="A63" s="3">
        <f t="shared" si="0"/>
        <v>56</v>
      </c>
      <c r="C63" s="165" t="str">
        <f>IF(ISERROR(VLOOKUP($A63,Estimator!$A$9:$G$210,3,FALSE)),"",VLOOKUP($A63,Estimator!$A$9:$G$210,3,FALSE))</f>
        <v/>
      </c>
      <c r="D63" s="165"/>
      <c r="E63" s="165" t="str">
        <f>IF(ISERROR(VLOOKUP($A63,Estimator!$A$9:$G$210,4,FALSE)),"",VLOOKUP($A63,Estimator!$A$9:$G$210,4,FALSE))</f>
        <v/>
      </c>
      <c r="F63" s="165"/>
      <c r="G63" s="167" t="str">
        <f>IF(ISERROR(VLOOKUP($A63,Estimator!$A$9:$G$210,7,FALSE)),"",VLOOKUP($A63,Estimator!$A$9:$G$210,7,FALSE))</f>
        <v/>
      </c>
      <c r="H63" s="167"/>
      <c r="I63" s="167"/>
      <c r="J63" s="165" t="str">
        <f>IF(ISERROR(VLOOKUP($A63,Estimator!$A$9:$G$210,5,FALSE)),"",VLOOKUP($A63,Estimator!$A$9:$G$210,5,FALSE))</f>
        <v/>
      </c>
      <c r="K63" s="165"/>
      <c r="L63" s="162" t="str">
        <f>IF(ISERROR(VLOOKUP($A63,Estimator!$A$9:$H$210,8,FALSE)),"",VLOOKUP($A63,Estimator!$A$9:$H$210,8,FALSE))</f>
        <v/>
      </c>
      <c r="M63" s="162"/>
      <c r="P63" s="6"/>
    </row>
    <row r="64" spans="1:16" x14ac:dyDescent="0.3">
      <c r="A64" s="3">
        <f t="shared" si="0"/>
        <v>57</v>
      </c>
      <c r="C64" s="165" t="str">
        <f>IF(ISERROR(VLOOKUP($A64,Estimator!$A$9:$G$210,3,FALSE)),"",VLOOKUP($A64,Estimator!$A$9:$G$210,3,FALSE))</f>
        <v/>
      </c>
      <c r="D64" s="165"/>
      <c r="E64" s="165" t="str">
        <f>IF(ISERROR(VLOOKUP($A64,Estimator!$A$9:$G$210,4,FALSE)),"",VLOOKUP($A64,Estimator!$A$9:$G$210,4,FALSE))</f>
        <v/>
      </c>
      <c r="F64" s="165"/>
      <c r="G64" s="167" t="str">
        <f>IF(ISERROR(VLOOKUP($A64,Estimator!$A$9:$G$210,7,FALSE)),"",VLOOKUP($A64,Estimator!$A$9:$G$210,7,FALSE))</f>
        <v/>
      </c>
      <c r="H64" s="167"/>
      <c r="I64" s="167"/>
      <c r="J64" s="165" t="str">
        <f>IF(ISERROR(VLOOKUP($A64,Estimator!$A$9:$G$210,5,FALSE)),"",VLOOKUP($A64,Estimator!$A$9:$G$210,5,FALSE))</f>
        <v/>
      </c>
      <c r="K64" s="165"/>
      <c r="L64" s="162" t="str">
        <f>IF(ISERROR(VLOOKUP($A64,Estimator!$A$9:$H$210,8,FALSE)),"",VLOOKUP($A64,Estimator!$A$9:$H$210,8,FALSE))</f>
        <v/>
      </c>
      <c r="M64" s="162"/>
      <c r="P64" s="6"/>
    </row>
    <row r="65" spans="1:16" x14ac:dyDescent="0.3">
      <c r="A65" s="3">
        <f t="shared" si="0"/>
        <v>58</v>
      </c>
      <c r="C65" s="165" t="str">
        <f>IF(ISERROR(VLOOKUP($A65,Estimator!$A$9:$G$210,3,FALSE)),"",VLOOKUP($A65,Estimator!$A$9:$G$210,3,FALSE))</f>
        <v/>
      </c>
      <c r="D65" s="165"/>
      <c r="E65" s="165" t="str">
        <f>IF(ISERROR(VLOOKUP($A65,Estimator!$A$9:$G$210,4,FALSE)),"",VLOOKUP($A65,Estimator!$A$9:$G$210,4,FALSE))</f>
        <v/>
      </c>
      <c r="F65" s="165"/>
      <c r="G65" s="167" t="str">
        <f>IF(ISERROR(VLOOKUP($A65,Estimator!$A$9:$G$210,7,FALSE)),"",VLOOKUP($A65,Estimator!$A$9:$G$210,7,FALSE))</f>
        <v/>
      </c>
      <c r="H65" s="167"/>
      <c r="I65" s="167"/>
      <c r="J65" s="165" t="str">
        <f>IF(ISERROR(VLOOKUP($A65,Estimator!$A$9:$G$210,5,FALSE)),"",VLOOKUP($A65,Estimator!$A$9:$G$210,5,FALSE))</f>
        <v/>
      </c>
      <c r="K65" s="165"/>
      <c r="L65" s="162" t="str">
        <f>IF(ISERROR(VLOOKUP($A65,Estimator!$A$9:$H$210,8,FALSE)),"",VLOOKUP($A65,Estimator!$A$9:$H$210,8,FALSE))</f>
        <v/>
      </c>
      <c r="M65" s="162"/>
      <c r="P65" s="6"/>
    </row>
    <row r="66" spans="1:16" x14ac:dyDescent="0.3">
      <c r="A66" s="3">
        <f t="shared" si="0"/>
        <v>59</v>
      </c>
      <c r="C66" s="165" t="str">
        <f>IF(ISERROR(VLOOKUP($A66,Estimator!$A$9:$G$210,3,FALSE)),"",VLOOKUP($A66,Estimator!$A$9:$G$210,3,FALSE))</f>
        <v/>
      </c>
      <c r="D66" s="165"/>
      <c r="E66" s="165" t="str">
        <f>IF(ISERROR(VLOOKUP($A66,Estimator!$A$9:$G$210,4,FALSE)),"",VLOOKUP($A66,Estimator!$A$9:$G$210,4,FALSE))</f>
        <v/>
      </c>
      <c r="F66" s="165"/>
      <c r="G66" s="167" t="str">
        <f>IF(ISERROR(VLOOKUP($A66,Estimator!$A$9:$G$210,7,FALSE)),"",VLOOKUP($A66,Estimator!$A$9:$G$210,7,FALSE))</f>
        <v/>
      </c>
      <c r="H66" s="167"/>
      <c r="I66" s="167"/>
      <c r="J66" s="169"/>
      <c r="K66" s="169"/>
      <c r="L66" s="162" t="str">
        <f>IF(ISERROR(VLOOKUP($A66,Estimator!$A$9:$H$210,8,FALSE)),"",VLOOKUP($A66,Estimator!$A$9:$H$210,8,FALSE))</f>
        <v/>
      </c>
      <c r="M66" s="162"/>
      <c r="P66" s="6"/>
    </row>
    <row r="67" spans="1:16" x14ac:dyDescent="0.3">
      <c r="A67" s="3">
        <f t="shared" si="0"/>
        <v>60</v>
      </c>
      <c r="C67" s="165" t="str">
        <f>IF(ISERROR(VLOOKUP($A67,Estimator!$A$9:$G$210,3,FALSE)),"",VLOOKUP($A67,Estimator!$A$9:$G$210,3,FALSE))</f>
        <v/>
      </c>
      <c r="D67" s="165"/>
      <c r="E67" s="165" t="str">
        <f>IF(ISERROR(VLOOKUP($A67,Estimator!$A$9:$G$210,4,FALSE)),"",VLOOKUP($A67,Estimator!$A$9:$G$210,4,FALSE))</f>
        <v/>
      </c>
      <c r="F67" s="165"/>
      <c r="G67" s="167" t="str">
        <f>IF(ISERROR(VLOOKUP($A67,Estimator!$A$9:$G$210,7,FALSE)),"",VLOOKUP($A67,Estimator!$A$9:$G$210,7,FALSE))</f>
        <v/>
      </c>
      <c r="H67" s="167"/>
      <c r="I67" s="167"/>
      <c r="J67" s="169"/>
      <c r="K67" s="169"/>
      <c r="L67" s="162" t="str">
        <f>IF(ISERROR(VLOOKUP($A67,Estimator!$A$9:$H$210,8,FALSE)),"",VLOOKUP($A67,Estimator!$A$9:$H$210,8,FALSE))</f>
        <v/>
      </c>
      <c r="M67" s="162"/>
      <c r="P67" s="6"/>
    </row>
    <row r="68" spans="1:16" x14ac:dyDescent="0.3">
      <c r="A68" s="3">
        <f t="shared" si="0"/>
        <v>61</v>
      </c>
      <c r="C68" s="169"/>
      <c r="D68" s="169"/>
      <c r="E68" s="169"/>
      <c r="F68" s="169"/>
      <c r="G68" s="170"/>
      <c r="H68" s="170"/>
      <c r="I68" s="170"/>
      <c r="J68" s="169"/>
      <c r="K68" s="169"/>
      <c r="L68" s="161"/>
      <c r="M68" s="161"/>
      <c r="P68" s="6"/>
    </row>
    <row r="69" spans="1:16" x14ac:dyDescent="0.3">
      <c r="A69" s="3">
        <f t="shared" si="0"/>
        <v>62</v>
      </c>
      <c r="C69" s="169"/>
      <c r="D69" s="169"/>
      <c r="E69" s="169"/>
      <c r="F69" s="169"/>
      <c r="G69" s="170"/>
      <c r="H69" s="170"/>
      <c r="I69" s="170"/>
      <c r="J69" s="169"/>
      <c r="K69" s="169"/>
      <c r="L69" s="161"/>
      <c r="M69" s="161"/>
      <c r="P69" s="6"/>
    </row>
    <row r="70" spans="1:16" x14ac:dyDescent="0.3">
      <c r="A70" s="3">
        <f t="shared" si="0"/>
        <v>63</v>
      </c>
      <c r="C70" s="169"/>
      <c r="D70" s="169"/>
      <c r="E70" s="169"/>
      <c r="F70" s="169"/>
      <c r="G70" s="170"/>
      <c r="H70" s="170"/>
      <c r="I70" s="170"/>
      <c r="J70" s="169"/>
      <c r="K70" s="169"/>
      <c r="L70" s="161"/>
      <c r="M70" s="161"/>
      <c r="P70" s="6"/>
    </row>
    <row r="71" spans="1:16" x14ac:dyDescent="0.3">
      <c r="A71" s="3">
        <f t="shared" si="0"/>
        <v>64</v>
      </c>
      <c r="C71" s="169"/>
      <c r="D71" s="169"/>
      <c r="E71" s="169"/>
      <c r="F71" s="169"/>
      <c r="G71" s="170"/>
      <c r="H71" s="170"/>
      <c r="I71" s="170"/>
      <c r="J71" s="169"/>
      <c r="K71" s="169"/>
      <c r="L71" s="161"/>
      <c r="M71" s="161"/>
      <c r="P71" s="6"/>
    </row>
    <row r="72" spans="1:16" x14ac:dyDescent="0.3">
      <c r="A72" s="3">
        <f t="shared" si="0"/>
        <v>65</v>
      </c>
      <c r="C72" s="169"/>
      <c r="D72" s="169"/>
      <c r="E72" s="169"/>
      <c r="F72" s="169"/>
      <c r="G72" s="170"/>
      <c r="H72" s="170"/>
      <c r="I72" s="170"/>
      <c r="J72" s="169"/>
      <c r="K72" s="169"/>
      <c r="L72" s="161"/>
      <c r="M72" s="161"/>
      <c r="P72" s="6"/>
    </row>
    <row r="73" spans="1:16" x14ac:dyDescent="0.3">
      <c r="A73" s="3">
        <f t="shared" si="0"/>
        <v>66</v>
      </c>
      <c r="C73" s="169"/>
      <c r="D73" s="169"/>
      <c r="E73" s="169"/>
      <c r="F73" s="169"/>
      <c r="G73" s="170"/>
      <c r="H73" s="170"/>
      <c r="I73" s="170"/>
      <c r="J73" s="169"/>
      <c r="K73" s="169"/>
      <c r="L73" s="161"/>
      <c r="M73" s="161"/>
      <c r="P73" s="6"/>
    </row>
    <row r="74" spans="1:16" x14ac:dyDescent="0.3">
      <c r="A74" s="3">
        <f t="shared" ref="A74:A107" si="1">1+A73</f>
        <v>67</v>
      </c>
      <c r="C74" s="169"/>
      <c r="D74" s="169"/>
      <c r="E74" s="169"/>
      <c r="F74" s="169"/>
      <c r="G74" s="170"/>
      <c r="H74" s="170"/>
      <c r="I74" s="170"/>
      <c r="J74" s="169"/>
      <c r="K74" s="169"/>
      <c r="L74" s="161"/>
      <c r="M74" s="161"/>
      <c r="P74" s="6"/>
    </row>
    <row r="75" spans="1:16" x14ac:dyDescent="0.3">
      <c r="A75" s="3">
        <f t="shared" si="1"/>
        <v>68</v>
      </c>
      <c r="C75" s="169"/>
      <c r="D75" s="169"/>
      <c r="E75" s="169"/>
      <c r="F75" s="169"/>
      <c r="G75" s="170"/>
      <c r="H75" s="170"/>
      <c r="I75" s="170"/>
      <c r="J75" s="169"/>
      <c r="K75" s="169"/>
      <c r="L75" s="161"/>
      <c r="M75" s="161"/>
      <c r="P75" s="6"/>
    </row>
    <row r="76" spans="1:16" x14ac:dyDescent="0.3">
      <c r="A76" s="3">
        <f t="shared" si="1"/>
        <v>69</v>
      </c>
      <c r="C76" s="169"/>
      <c r="D76" s="169"/>
      <c r="E76" s="169"/>
      <c r="F76" s="169"/>
      <c r="G76" s="170"/>
      <c r="H76" s="170"/>
      <c r="I76" s="170"/>
      <c r="J76" s="169"/>
      <c r="K76" s="169"/>
      <c r="L76" s="161"/>
      <c r="M76" s="161"/>
      <c r="P76" s="6"/>
    </row>
    <row r="77" spans="1:16" x14ac:dyDescent="0.3">
      <c r="A77" s="3">
        <f t="shared" si="1"/>
        <v>70</v>
      </c>
      <c r="C77" s="169"/>
      <c r="D77" s="169"/>
      <c r="E77" s="169"/>
      <c r="F77" s="169"/>
      <c r="G77" s="170"/>
      <c r="H77" s="170"/>
      <c r="I77" s="170"/>
      <c r="J77" s="169"/>
      <c r="K77" s="169"/>
      <c r="L77" s="161"/>
      <c r="M77" s="161"/>
      <c r="P77" s="6"/>
    </row>
    <row r="78" spans="1:16" x14ac:dyDescent="0.3">
      <c r="A78" s="3">
        <f t="shared" si="1"/>
        <v>71</v>
      </c>
      <c r="C78" s="169"/>
      <c r="D78" s="169"/>
      <c r="E78" s="169"/>
      <c r="F78" s="169"/>
      <c r="G78" s="170"/>
      <c r="H78" s="170"/>
      <c r="I78" s="170"/>
      <c r="J78" s="169"/>
      <c r="K78" s="169"/>
      <c r="L78" s="161"/>
      <c r="M78" s="161"/>
      <c r="P78" s="6"/>
    </row>
    <row r="79" spans="1:16" x14ac:dyDescent="0.3">
      <c r="A79" s="3">
        <f t="shared" si="1"/>
        <v>72</v>
      </c>
      <c r="C79" s="169"/>
      <c r="D79" s="169"/>
      <c r="E79" s="169"/>
      <c r="F79" s="169"/>
      <c r="G79" s="170"/>
      <c r="H79" s="170"/>
      <c r="I79" s="170"/>
      <c r="J79" s="169"/>
      <c r="K79" s="169"/>
      <c r="L79" s="161"/>
      <c r="M79" s="161"/>
      <c r="P79" s="6"/>
    </row>
    <row r="80" spans="1:16" x14ac:dyDescent="0.3">
      <c r="A80" s="3">
        <f t="shared" si="1"/>
        <v>73</v>
      </c>
      <c r="C80" s="169"/>
      <c r="D80" s="169"/>
      <c r="E80" s="169"/>
      <c r="F80" s="169"/>
      <c r="G80" s="170"/>
      <c r="H80" s="170"/>
      <c r="I80" s="170"/>
      <c r="J80" s="169"/>
      <c r="K80" s="169"/>
      <c r="L80" s="161"/>
      <c r="M80" s="161"/>
      <c r="P80" s="6"/>
    </row>
    <row r="81" spans="1:16" x14ac:dyDescent="0.3">
      <c r="A81" s="3">
        <f t="shared" si="1"/>
        <v>74</v>
      </c>
      <c r="C81" s="169"/>
      <c r="D81" s="169"/>
      <c r="E81" s="169"/>
      <c r="F81" s="169"/>
      <c r="G81" s="170"/>
      <c r="H81" s="170"/>
      <c r="I81" s="170"/>
      <c r="J81" s="169"/>
      <c r="K81" s="169"/>
      <c r="L81" s="161"/>
      <c r="M81" s="161"/>
      <c r="P81" s="6"/>
    </row>
    <row r="82" spans="1:16" x14ac:dyDescent="0.3">
      <c r="A82" s="3">
        <f t="shared" si="1"/>
        <v>75</v>
      </c>
      <c r="C82" s="169"/>
      <c r="D82" s="169"/>
      <c r="E82" s="169"/>
      <c r="F82" s="169"/>
      <c r="G82" s="170"/>
      <c r="H82" s="170"/>
      <c r="I82" s="170"/>
      <c r="J82" s="169"/>
      <c r="K82" s="169"/>
      <c r="L82" s="161"/>
      <c r="M82" s="161"/>
      <c r="P82" s="6"/>
    </row>
    <row r="83" spans="1:16" x14ac:dyDescent="0.3">
      <c r="A83" s="3">
        <f t="shared" si="1"/>
        <v>76</v>
      </c>
      <c r="C83" s="169"/>
      <c r="D83" s="169"/>
      <c r="E83" s="169"/>
      <c r="F83" s="169"/>
      <c r="G83" s="170"/>
      <c r="H83" s="170"/>
      <c r="I83" s="170"/>
      <c r="J83" s="169"/>
      <c r="K83" s="169"/>
      <c r="L83" s="161"/>
      <c r="M83" s="161"/>
      <c r="P83" s="6"/>
    </row>
    <row r="84" spans="1:16" x14ac:dyDescent="0.3">
      <c r="A84" s="3">
        <f t="shared" si="1"/>
        <v>77</v>
      </c>
      <c r="C84" s="169"/>
      <c r="D84" s="169"/>
      <c r="E84" s="169"/>
      <c r="F84" s="169"/>
      <c r="G84" s="170"/>
      <c r="H84" s="170"/>
      <c r="I84" s="170"/>
      <c r="J84" s="169"/>
      <c r="K84" s="169"/>
      <c r="L84" s="161"/>
      <c r="M84" s="161"/>
      <c r="P84" s="6"/>
    </row>
    <row r="85" spans="1:16" x14ac:dyDescent="0.3">
      <c r="A85" s="3">
        <f t="shared" si="1"/>
        <v>78</v>
      </c>
      <c r="C85" s="169"/>
      <c r="D85" s="169"/>
      <c r="E85" s="169"/>
      <c r="F85" s="169"/>
      <c r="G85" s="170"/>
      <c r="H85" s="170"/>
      <c r="I85" s="170"/>
      <c r="J85" s="169"/>
      <c r="K85" s="169"/>
      <c r="L85" s="161"/>
      <c r="M85" s="161"/>
      <c r="P85" s="6"/>
    </row>
    <row r="86" spans="1:16" x14ac:dyDescent="0.3">
      <c r="A86" s="3">
        <f t="shared" si="1"/>
        <v>79</v>
      </c>
      <c r="C86" s="169"/>
      <c r="D86" s="169"/>
      <c r="E86" s="169"/>
      <c r="F86" s="169"/>
      <c r="G86" s="170"/>
      <c r="H86" s="170"/>
      <c r="I86" s="170"/>
      <c r="J86" s="169"/>
      <c r="K86" s="169"/>
      <c r="L86" s="161"/>
      <c r="M86" s="161"/>
      <c r="P86" s="6"/>
    </row>
    <row r="87" spans="1:16" x14ac:dyDescent="0.3">
      <c r="A87" s="3">
        <f t="shared" si="1"/>
        <v>80</v>
      </c>
      <c r="C87" s="169"/>
      <c r="D87" s="169"/>
      <c r="E87" s="169"/>
      <c r="F87" s="169"/>
      <c r="G87" s="170"/>
      <c r="H87" s="170"/>
      <c r="I87" s="170"/>
      <c r="J87" s="169"/>
      <c r="K87" s="169"/>
      <c r="L87" s="161"/>
      <c r="M87" s="161"/>
      <c r="P87" s="6"/>
    </row>
    <row r="88" spans="1:16" x14ac:dyDescent="0.3">
      <c r="A88" s="3">
        <f t="shared" si="1"/>
        <v>81</v>
      </c>
      <c r="C88" s="169"/>
      <c r="D88" s="169"/>
      <c r="E88" s="169"/>
      <c r="F88" s="169"/>
      <c r="G88" s="170"/>
      <c r="H88" s="170"/>
      <c r="I88" s="170"/>
      <c r="J88" s="169"/>
      <c r="K88" s="169"/>
      <c r="L88" s="161"/>
      <c r="M88" s="161"/>
      <c r="P88" s="6"/>
    </row>
    <row r="89" spans="1:16" x14ac:dyDescent="0.3">
      <c r="A89" s="3">
        <f t="shared" si="1"/>
        <v>82</v>
      </c>
      <c r="C89" s="169"/>
      <c r="D89" s="169"/>
      <c r="E89" s="169"/>
      <c r="F89" s="169"/>
      <c r="G89" s="170"/>
      <c r="H89" s="170"/>
      <c r="I89" s="170"/>
      <c r="J89" s="169"/>
      <c r="K89" s="169"/>
      <c r="L89" s="161"/>
      <c r="M89" s="161"/>
      <c r="P89" s="6"/>
    </row>
    <row r="90" spans="1:16" x14ac:dyDescent="0.3">
      <c r="A90" s="3">
        <f t="shared" si="1"/>
        <v>83</v>
      </c>
      <c r="C90" s="169"/>
      <c r="D90" s="169"/>
      <c r="E90" s="169"/>
      <c r="F90" s="169"/>
      <c r="G90" s="170"/>
      <c r="H90" s="170"/>
      <c r="I90" s="170"/>
      <c r="J90" s="169"/>
      <c r="K90" s="169"/>
      <c r="L90" s="161"/>
      <c r="M90" s="161"/>
      <c r="P90" s="6"/>
    </row>
    <row r="91" spans="1:16" x14ac:dyDescent="0.3">
      <c r="A91" s="3">
        <f t="shared" si="1"/>
        <v>84</v>
      </c>
      <c r="C91" s="169"/>
      <c r="D91" s="169"/>
      <c r="E91" s="169"/>
      <c r="F91" s="169"/>
      <c r="G91" s="170"/>
      <c r="H91" s="170"/>
      <c r="I91" s="170"/>
      <c r="J91" s="169"/>
      <c r="K91" s="169"/>
      <c r="L91" s="161"/>
      <c r="M91" s="161"/>
      <c r="P91" s="6"/>
    </row>
    <row r="92" spans="1:16" x14ac:dyDescent="0.3">
      <c r="A92" s="3">
        <f t="shared" si="1"/>
        <v>85</v>
      </c>
      <c r="C92" s="169"/>
      <c r="D92" s="169"/>
      <c r="E92" s="169"/>
      <c r="F92" s="169"/>
      <c r="G92" s="170"/>
      <c r="H92" s="170"/>
      <c r="I92" s="170"/>
      <c r="J92" s="169"/>
      <c r="K92" s="169"/>
      <c r="L92" s="161"/>
      <c r="M92" s="161"/>
      <c r="P92" s="6"/>
    </row>
    <row r="93" spans="1:16" x14ac:dyDescent="0.3">
      <c r="A93" s="3">
        <f t="shared" si="1"/>
        <v>86</v>
      </c>
      <c r="C93" s="169"/>
      <c r="D93" s="169"/>
      <c r="E93" s="169"/>
      <c r="F93" s="169"/>
      <c r="G93" s="170"/>
      <c r="H93" s="170"/>
      <c r="I93" s="170"/>
      <c r="J93" s="169"/>
      <c r="K93" s="169"/>
      <c r="L93" s="161"/>
      <c r="M93" s="161"/>
      <c r="P93" s="6"/>
    </row>
    <row r="94" spans="1:16" x14ac:dyDescent="0.3">
      <c r="A94" s="3">
        <f t="shared" si="1"/>
        <v>87</v>
      </c>
      <c r="C94" s="169"/>
      <c r="D94" s="169"/>
      <c r="E94" s="169"/>
      <c r="F94" s="169"/>
      <c r="G94" s="170"/>
      <c r="H94" s="170"/>
      <c r="I94" s="170"/>
      <c r="J94" s="169"/>
      <c r="K94" s="169"/>
      <c r="L94" s="161"/>
      <c r="M94" s="161"/>
      <c r="P94" s="6"/>
    </row>
    <row r="95" spans="1:16" x14ac:dyDescent="0.3">
      <c r="A95" s="3">
        <f t="shared" si="1"/>
        <v>88</v>
      </c>
      <c r="C95" s="169"/>
      <c r="D95" s="169"/>
      <c r="E95" s="169"/>
      <c r="F95" s="169"/>
      <c r="G95" s="170"/>
      <c r="H95" s="170"/>
      <c r="I95" s="170"/>
      <c r="J95" s="169"/>
      <c r="K95" s="169"/>
      <c r="L95" s="161"/>
      <c r="M95" s="161"/>
      <c r="P95" s="6"/>
    </row>
    <row r="96" spans="1:16" x14ac:dyDescent="0.3">
      <c r="A96" s="3">
        <f t="shared" si="1"/>
        <v>89</v>
      </c>
      <c r="C96" s="169"/>
      <c r="D96" s="169"/>
      <c r="E96" s="169"/>
      <c r="F96" s="169"/>
      <c r="G96" s="170"/>
      <c r="H96" s="170"/>
      <c r="I96" s="170"/>
      <c r="J96" s="169"/>
      <c r="K96" s="169"/>
      <c r="L96" s="161"/>
      <c r="M96" s="161"/>
      <c r="P96" s="6"/>
    </row>
    <row r="97" spans="1:16" x14ac:dyDescent="0.3">
      <c r="A97" s="3">
        <f t="shared" si="1"/>
        <v>90</v>
      </c>
      <c r="C97" s="169"/>
      <c r="D97" s="169"/>
      <c r="E97" s="169"/>
      <c r="F97" s="169"/>
      <c r="G97" s="170"/>
      <c r="H97" s="170"/>
      <c r="I97" s="170"/>
      <c r="J97" s="169"/>
      <c r="K97" s="169"/>
      <c r="L97" s="161"/>
      <c r="M97" s="161"/>
      <c r="P97" s="6"/>
    </row>
    <row r="98" spans="1:16" x14ac:dyDescent="0.3">
      <c r="A98" s="3">
        <f t="shared" si="1"/>
        <v>91</v>
      </c>
      <c r="C98" s="169"/>
      <c r="D98" s="169"/>
      <c r="E98" s="169"/>
      <c r="F98" s="169"/>
      <c r="G98" s="170"/>
      <c r="H98" s="170"/>
      <c r="I98" s="170"/>
      <c r="J98" s="169"/>
      <c r="K98" s="169"/>
      <c r="L98" s="161"/>
      <c r="M98" s="161"/>
      <c r="P98" s="6"/>
    </row>
    <row r="99" spans="1:16" x14ac:dyDescent="0.3">
      <c r="A99" s="3">
        <f t="shared" si="1"/>
        <v>92</v>
      </c>
      <c r="C99" s="169"/>
      <c r="D99" s="169"/>
      <c r="E99" s="169"/>
      <c r="F99" s="169"/>
      <c r="G99" s="170"/>
      <c r="H99" s="170"/>
      <c r="I99" s="170"/>
      <c r="J99" s="169"/>
      <c r="K99" s="169"/>
      <c r="L99" s="161"/>
      <c r="M99" s="161"/>
      <c r="P99" s="6"/>
    </row>
    <row r="100" spans="1:16" x14ac:dyDescent="0.3">
      <c r="A100" s="3">
        <f t="shared" si="1"/>
        <v>93</v>
      </c>
      <c r="C100" s="169"/>
      <c r="D100" s="169"/>
      <c r="E100" s="169"/>
      <c r="F100" s="169"/>
      <c r="G100" s="170"/>
      <c r="H100" s="170"/>
      <c r="I100" s="170"/>
      <c r="J100" s="169"/>
      <c r="K100" s="169"/>
      <c r="L100" s="161"/>
      <c r="M100" s="161"/>
      <c r="P100" s="6"/>
    </row>
    <row r="101" spans="1:16" x14ac:dyDescent="0.3">
      <c r="A101" s="3">
        <f t="shared" si="1"/>
        <v>94</v>
      </c>
      <c r="C101" s="169"/>
      <c r="D101" s="169"/>
      <c r="E101" s="169"/>
      <c r="F101" s="169"/>
      <c r="G101" s="170"/>
      <c r="H101" s="170"/>
      <c r="I101" s="170"/>
      <c r="J101" s="169"/>
      <c r="K101" s="169"/>
      <c r="L101" s="161"/>
      <c r="M101" s="161"/>
      <c r="P101" s="6"/>
    </row>
    <row r="102" spans="1:16" x14ac:dyDescent="0.3">
      <c r="A102" s="3">
        <f t="shared" si="1"/>
        <v>95</v>
      </c>
      <c r="C102" s="169"/>
      <c r="D102" s="169"/>
      <c r="E102" s="169"/>
      <c r="F102" s="169"/>
      <c r="G102" s="170"/>
      <c r="H102" s="170"/>
      <c r="I102" s="170"/>
      <c r="J102" s="169"/>
      <c r="K102" s="169"/>
      <c r="L102" s="161"/>
      <c r="M102" s="161"/>
      <c r="P102" s="6"/>
    </row>
    <row r="103" spans="1:16" x14ac:dyDescent="0.3">
      <c r="A103" s="3">
        <f t="shared" si="1"/>
        <v>96</v>
      </c>
      <c r="C103" s="169"/>
      <c r="D103" s="169"/>
      <c r="E103" s="169"/>
      <c r="F103" s="169"/>
      <c r="G103" s="170"/>
      <c r="H103" s="170"/>
      <c r="I103" s="170"/>
      <c r="J103" s="169"/>
      <c r="K103" s="169"/>
      <c r="L103" s="161"/>
      <c r="M103" s="161"/>
      <c r="P103" s="6"/>
    </row>
    <row r="104" spans="1:16" x14ac:dyDescent="0.3">
      <c r="A104" s="3">
        <f t="shared" si="1"/>
        <v>97</v>
      </c>
      <c r="C104" s="169"/>
      <c r="D104" s="169"/>
      <c r="E104" s="169"/>
      <c r="F104" s="169"/>
      <c r="G104" s="170"/>
      <c r="H104" s="170"/>
      <c r="I104" s="170"/>
      <c r="J104" s="169"/>
      <c r="K104" s="169"/>
      <c r="L104" s="161"/>
      <c r="M104" s="161"/>
      <c r="P104" s="6"/>
    </row>
    <row r="105" spans="1:16" x14ac:dyDescent="0.3">
      <c r="A105" s="3">
        <f t="shared" si="1"/>
        <v>98</v>
      </c>
      <c r="C105" s="169"/>
      <c r="D105" s="169"/>
      <c r="E105" s="169"/>
      <c r="F105" s="169"/>
      <c r="G105" s="170"/>
      <c r="H105" s="170"/>
      <c r="I105" s="170"/>
      <c r="J105" s="169"/>
      <c r="K105" s="169"/>
      <c r="L105" s="161"/>
      <c r="M105" s="161"/>
      <c r="P105" s="6"/>
    </row>
    <row r="106" spans="1:16" x14ac:dyDescent="0.3">
      <c r="A106" s="3">
        <f t="shared" si="1"/>
        <v>99</v>
      </c>
      <c r="C106" s="169"/>
      <c r="D106" s="169"/>
      <c r="E106" s="169"/>
      <c r="F106" s="169"/>
      <c r="G106" s="170"/>
      <c r="H106" s="170"/>
      <c r="I106" s="170"/>
      <c r="J106" s="169"/>
      <c r="K106" s="169"/>
      <c r="L106" s="161"/>
      <c r="M106" s="161"/>
      <c r="P106" s="6"/>
    </row>
    <row r="107" spans="1:16" x14ac:dyDescent="0.3">
      <c r="A107" s="3">
        <f t="shared" si="1"/>
        <v>100</v>
      </c>
      <c r="C107" s="169"/>
      <c r="D107" s="169"/>
      <c r="E107" s="169"/>
      <c r="F107" s="169"/>
      <c r="G107" s="170"/>
      <c r="H107" s="170"/>
      <c r="I107" s="170"/>
      <c r="J107" s="169"/>
      <c r="K107" s="169"/>
      <c r="L107" s="161"/>
      <c r="M107" s="161"/>
      <c r="P107" s="6"/>
    </row>
    <row r="108" spans="1:16" x14ac:dyDescent="0.3">
      <c r="C108" s="165"/>
      <c r="D108" s="165"/>
      <c r="E108" s="165"/>
      <c r="F108" s="165"/>
      <c r="G108" s="165"/>
      <c r="H108" s="165"/>
      <c r="I108" s="165"/>
      <c r="J108" s="165"/>
      <c r="K108" s="165"/>
      <c r="P108" s="6"/>
    </row>
    <row r="109" spans="1:16" x14ac:dyDescent="0.3">
      <c r="C109" s="165"/>
      <c r="D109" s="165"/>
      <c r="E109" s="165"/>
      <c r="F109" s="165"/>
      <c r="G109" s="165"/>
      <c r="H109" s="165"/>
      <c r="I109" s="165"/>
      <c r="J109" s="165"/>
      <c r="K109" s="165"/>
      <c r="P109" s="6"/>
    </row>
    <row r="110" spans="1:16" x14ac:dyDescent="0.3">
      <c r="C110" s="165"/>
      <c r="D110" s="165"/>
      <c r="E110" s="165"/>
      <c r="F110" s="165"/>
      <c r="G110" s="165"/>
      <c r="H110" s="165"/>
      <c r="I110" s="165"/>
      <c r="J110" s="165"/>
      <c r="K110" s="165"/>
      <c r="P110" s="6"/>
    </row>
    <row r="111" spans="1:16" x14ac:dyDescent="0.3">
      <c r="C111" s="165"/>
      <c r="D111" s="165"/>
      <c r="E111" s="165"/>
      <c r="F111" s="165"/>
      <c r="G111" s="165"/>
      <c r="H111" s="165"/>
      <c r="I111" s="165"/>
      <c r="J111" s="165"/>
      <c r="K111" s="165"/>
      <c r="P111" s="6"/>
    </row>
    <row r="112" spans="1:16" x14ac:dyDescent="0.3">
      <c r="C112" s="165"/>
      <c r="D112" s="165"/>
      <c r="E112" s="165"/>
      <c r="F112" s="165"/>
      <c r="G112" s="165"/>
      <c r="H112" s="165"/>
      <c r="I112" s="165"/>
      <c r="J112" s="165"/>
      <c r="K112" s="165"/>
      <c r="P112" s="6"/>
    </row>
    <row r="113" spans="3:16" x14ac:dyDescent="0.3">
      <c r="C113" s="165"/>
      <c r="D113" s="165"/>
      <c r="E113" s="165"/>
      <c r="F113" s="165"/>
      <c r="G113" s="165"/>
      <c r="H113" s="165"/>
      <c r="I113" s="165"/>
      <c r="J113" s="165"/>
      <c r="K113" s="165"/>
      <c r="P113" s="6"/>
    </row>
    <row r="114" spans="3:16" x14ac:dyDescent="0.3">
      <c r="C114" s="165"/>
      <c r="D114" s="165"/>
      <c r="E114" s="165"/>
      <c r="F114" s="165"/>
      <c r="G114" s="165"/>
      <c r="H114" s="165"/>
      <c r="I114" s="165"/>
      <c r="J114" s="165"/>
      <c r="K114" s="165"/>
      <c r="P114" s="6"/>
    </row>
    <row r="115" spans="3:16" x14ac:dyDescent="0.3">
      <c r="C115" s="165"/>
      <c r="D115" s="165"/>
      <c r="E115" s="165"/>
      <c r="F115" s="165"/>
      <c r="G115" s="165"/>
      <c r="H115" s="165"/>
      <c r="I115" s="165"/>
      <c r="J115" s="165"/>
      <c r="K115" s="165"/>
      <c r="P115" s="6"/>
    </row>
    <row r="116" spans="3:16" x14ac:dyDescent="0.3">
      <c r="C116" s="165"/>
      <c r="D116" s="165"/>
      <c r="E116" s="165"/>
      <c r="F116" s="165"/>
      <c r="G116" s="165"/>
      <c r="H116" s="165"/>
      <c r="I116" s="165"/>
      <c r="J116" s="165"/>
      <c r="K116" s="165"/>
      <c r="P116" s="6"/>
    </row>
    <row r="117" spans="3:16" x14ac:dyDescent="0.3">
      <c r="C117" s="165"/>
      <c r="D117" s="165"/>
      <c r="E117" s="165"/>
      <c r="F117" s="165"/>
      <c r="G117" s="165"/>
      <c r="H117" s="165"/>
      <c r="I117" s="165"/>
      <c r="J117" s="165"/>
      <c r="K117" s="165"/>
      <c r="P117" s="6"/>
    </row>
    <row r="118" spans="3:16" x14ac:dyDescent="0.3">
      <c r="C118" s="165"/>
      <c r="D118" s="165"/>
      <c r="E118" s="165"/>
      <c r="F118" s="165"/>
      <c r="G118" s="165"/>
      <c r="H118" s="165"/>
      <c r="I118" s="165"/>
      <c r="J118" s="165"/>
      <c r="K118" s="165"/>
      <c r="P118" s="6"/>
    </row>
    <row r="119" spans="3:16" x14ac:dyDescent="0.3">
      <c r="C119" s="165"/>
      <c r="D119" s="165"/>
      <c r="E119" s="165"/>
      <c r="F119" s="165"/>
      <c r="G119" s="165"/>
      <c r="H119" s="165"/>
      <c r="I119" s="165"/>
      <c r="J119" s="165"/>
      <c r="K119" s="165"/>
      <c r="P119" s="6"/>
    </row>
    <row r="120" spans="3:16" x14ac:dyDescent="0.3">
      <c r="C120" s="165"/>
      <c r="D120" s="165"/>
      <c r="E120" s="165"/>
      <c r="F120" s="165"/>
      <c r="G120" s="165"/>
      <c r="H120" s="165"/>
      <c r="I120" s="165"/>
      <c r="J120" s="165"/>
      <c r="K120" s="165"/>
      <c r="P120" s="6"/>
    </row>
    <row r="121" spans="3:16" x14ac:dyDescent="0.3">
      <c r="C121" s="165"/>
      <c r="D121" s="165"/>
      <c r="E121" s="165"/>
      <c r="F121" s="165"/>
      <c r="G121" s="165"/>
      <c r="H121" s="165"/>
      <c r="I121" s="165"/>
      <c r="J121" s="165"/>
      <c r="K121" s="165"/>
      <c r="P121" s="6"/>
    </row>
    <row r="122" spans="3:16" x14ac:dyDescent="0.3">
      <c r="C122" s="165"/>
      <c r="D122" s="165"/>
      <c r="E122" s="165"/>
      <c r="F122" s="165"/>
      <c r="G122" s="165"/>
      <c r="H122" s="165"/>
      <c r="I122" s="165"/>
      <c r="J122" s="165"/>
      <c r="K122" s="165"/>
      <c r="P122" s="6"/>
    </row>
    <row r="123" spans="3:16" x14ac:dyDescent="0.3">
      <c r="C123" s="165"/>
      <c r="D123" s="165"/>
      <c r="E123" s="165"/>
      <c r="F123" s="165"/>
      <c r="G123" s="165"/>
      <c r="H123" s="165"/>
      <c r="I123" s="165"/>
      <c r="J123" s="165"/>
      <c r="K123" s="165"/>
      <c r="P123" s="6"/>
    </row>
    <row r="124" spans="3:16" x14ac:dyDescent="0.3">
      <c r="C124" s="165"/>
      <c r="D124" s="165"/>
      <c r="E124" s="165"/>
      <c r="F124" s="165"/>
      <c r="G124" s="165"/>
      <c r="H124" s="165"/>
      <c r="I124" s="165"/>
      <c r="J124" s="165"/>
      <c r="K124" s="165"/>
      <c r="P124" s="6"/>
    </row>
    <row r="125" spans="3:16" x14ac:dyDescent="0.3">
      <c r="C125" s="165"/>
      <c r="D125" s="165"/>
      <c r="E125" s="165"/>
      <c r="F125" s="165"/>
      <c r="G125" s="165"/>
      <c r="H125" s="165"/>
      <c r="I125" s="165"/>
      <c r="J125" s="165"/>
      <c r="K125" s="165"/>
      <c r="P125" s="6"/>
    </row>
    <row r="126" spans="3:16" x14ac:dyDescent="0.3">
      <c r="C126" s="165"/>
      <c r="D126" s="165"/>
      <c r="E126" s="165"/>
      <c r="F126" s="165"/>
      <c r="G126" s="165"/>
      <c r="H126" s="165"/>
      <c r="I126" s="165"/>
      <c r="J126" s="165"/>
      <c r="K126" s="165"/>
      <c r="P126" s="6"/>
    </row>
    <row r="127" spans="3:16" x14ac:dyDescent="0.3">
      <c r="C127" s="165"/>
      <c r="D127" s="165"/>
      <c r="E127" s="165"/>
      <c r="F127" s="165"/>
      <c r="G127" s="165"/>
      <c r="H127" s="165"/>
      <c r="I127" s="165"/>
      <c r="J127" s="165"/>
      <c r="K127" s="165"/>
      <c r="P127" s="6"/>
    </row>
    <row r="128" spans="3:16" x14ac:dyDescent="0.3">
      <c r="C128" s="165"/>
      <c r="D128" s="165"/>
      <c r="E128" s="165"/>
      <c r="F128" s="165"/>
      <c r="G128" s="165"/>
      <c r="H128" s="165"/>
      <c r="I128" s="165"/>
      <c r="J128" s="165"/>
      <c r="K128" s="165"/>
      <c r="P128" s="6"/>
    </row>
    <row r="129" spans="3:16" x14ac:dyDescent="0.3">
      <c r="C129" s="165"/>
      <c r="D129" s="165"/>
      <c r="E129" s="165"/>
      <c r="F129" s="165"/>
      <c r="G129" s="165"/>
      <c r="H129" s="165"/>
      <c r="I129" s="165"/>
      <c r="J129" s="165"/>
      <c r="K129" s="165"/>
      <c r="P129" s="6"/>
    </row>
    <row r="130" spans="3:16" x14ac:dyDescent="0.3">
      <c r="C130" s="165"/>
      <c r="D130" s="165"/>
      <c r="E130" s="165"/>
      <c r="F130" s="165"/>
      <c r="G130" s="165"/>
      <c r="H130" s="165"/>
      <c r="I130" s="165"/>
      <c r="J130" s="165"/>
      <c r="K130" s="165"/>
      <c r="P130" s="6"/>
    </row>
    <row r="131" spans="3:16" x14ac:dyDescent="0.3">
      <c r="C131" s="165"/>
      <c r="D131" s="165"/>
      <c r="E131" s="165"/>
      <c r="F131" s="165"/>
      <c r="G131" s="165"/>
      <c r="H131" s="165"/>
      <c r="I131" s="165"/>
      <c r="J131" s="165"/>
      <c r="K131" s="165"/>
      <c r="P131" s="6"/>
    </row>
    <row r="132" spans="3:16" x14ac:dyDescent="0.3">
      <c r="C132" s="165"/>
      <c r="D132" s="165"/>
      <c r="E132" s="165"/>
      <c r="F132" s="165"/>
      <c r="G132" s="165"/>
      <c r="H132" s="165"/>
      <c r="I132" s="165"/>
      <c r="J132" s="165"/>
      <c r="K132" s="165"/>
      <c r="P132" s="6"/>
    </row>
    <row r="133" spans="3:16" x14ac:dyDescent="0.3">
      <c r="C133" s="165"/>
      <c r="D133" s="165"/>
      <c r="E133" s="165"/>
      <c r="F133" s="165"/>
      <c r="G133" s="165"/>
      <c r="H133" s="165"/>
      <c r="I133" s="165"/>
      <c r="J133" s="165"/>
      <c r="K133" s="165"/>
      <c r="P133" s="6"/>
    </row>
    <row r="134" spans="3:16" x14ac:dyDescent="0.3">
      <c r="C134" s="165"/>
      <c r="D134" s="165"/>
      <c r="E134" s="165"/>
      <c r="F134" s="165"/>
      <c r="G134" s="165"/>
      <c r="H134" s="165"/>
      <c r="I134" s="165"/>
      <c r="J134" s="165"/>
      <c r="K134" s="165"/>
      <c r="P134" s="6"/>
    </row>
    <row r="135" spans="3:16" x14ac:dyDescent="0.3">
      <c r="C135" s="165"/>
      <c r="D135" s="165"/>
      <c r="E135" s="165"/>
      <c r="F135" s="165"/>
      <c r="G135" s="165"/>
      <c r="H135" s="165"/>
      <c r="I135" s="165"/>
      <c r="J135" s="165"/>
      <c r="K135" s="165"/>
      <c r="P135" s="6"/>
    </row>
    <row r="136" spans="3:16" x14ac:dyDescent="0.3">
      <c r="C136" s="165"/>
      <c r="D136" s="165"/>
      <c r="E136" s="165"/>
      <c r="F136" s="165"/>
      <c r="G136" s="165"/>
      <c r="H136" s="165"/>
      <c r="I136" s="165"/>
      <c r="J136" s="165"/>
      <c r="K136" s="165"/>
      <c r="P136" s="6"/>
    </row>
    <row r="137" spans="3:16" x14ac:dyDescent="0.3">
      <c r="J137" s="165"/>
      <c r="K137" s="165"/>
      <c r="P137" s="6"/>
    </row>
    <row r="138" spans="3:16" x14ac:dyDescent="0.3">
      <c r="J138" s="165"/>
      <c r="K138" s="165"/>
      <c r="P138" s="6"/>
    </row>
    <row r="139" spans="3:16" x14ac:dyDescent="0.3">
      <c r="J139" s="165"/>
      <c r="K139" s="165"/>
      <c r="P139" s="6"/>
    </row>
    <row r="140" spans="3:16" x14ac:dyDescent="0.3">
      <c r="J140" s="165"/>
      <c r="K140" s="165"/>
      <c r="P140" s="6"/>
    </row>
    <row r="141" spans="3:16" x14ac:dyDescent="0.3">
      <c r="J141" s="165"/>
      <c r="K141" s="165"/>
      <c r="P141" s="6"/>
    </row>
    <row r="142" spans="3:16" x14ac:dyDescent="0.3">
      <c r="J142" s="165"/>
      <c r="K142" s="165"/>
      <c r="P142" s="6"/>
    </row>
    <row r="143" spans="3:16" x14ac:dyDescent="0.3">
      <c r="J143" s="165"/>
      <c r="K143" s="165"/>
      <c r="P143" s="6"/>
    </row>
    <row r="144" spans="3:16" x14ac:dyDescent="0.3">
      <c r="J144" s="165"/>
      <c r="K144" s="165"/>
      <c r="P144" s="6"/>
    </row>
    <row r="145" spans="10:16" x14ac:dyDescent="0.3">
      <c r="J145" s="165"/>
      <c r="K145" s="165"/>
      <c r="P145" s="6"/>
    </row>
    <row r="146" spans="10:16" x14ac:dyDescent="0.3">
      <c r="J146" s="165"/>
      <c r="K146" s="165"/>
      <c r="P146" s="6"/>
    </row>
    <row r="147" spans="10:16" x14ac:dyDescent="0.3">
      <c r="J147" s="165"/>
      <c r="K147" s="165"/>
      <c r="P147" s="6"/>
    </row>
    <row r="148" spans="10:16" x14ac:dyDescent="0.3">
      <c r="J148" s="165"/>
      <c r="K148" s="165"/>
      <c r="P148" s="6"/>
    </row>
    <row r="149" spans="10:16" x14ac:dyDescent="0.3">
      <c r="J149" s="165"/>
      <c r="K149" s="165"/>
      <c r="P149" s="6"/>
    </row>
    <row r="150" spans="10:16" x14ac:dyDescent="0.3">
      <c r="J150" s="165"/>
      <c r="K150" s="165"/>
      <c r="P150" s="6"/>
    </row>
    <row r="151" spans="10:16" x14ac:dyDescent="0.3">
      <c r="J151" s="165"/>
      <c r="K151" s="165"/>
      <c r="P151" s="6"/>
    </row>
    <row r="152" spans="10:16" x14ac:dyDescent="0.3">
      <c r="J152" s="165"/>
      <c r="K152" s="165"/>
      <c r="P152" s="6"/>
    </row>
    <row r="153" spans="10:16" x14ac:dyDescent="0.3">
      <c r="J153" s="165"/>
      <c r="K153" s="165"/>
      <c r="P153" s="6"/>
    </row>
    <row r="154" spans="10:16" x14ac:dyDescent="0.3">
      <c r="J154" s="165"/>
      <c r="K154" s="165"/>
      <c r="P154" s="6"/>
    </row>
    <row r="155" spans="10:16" x14ac:dyDescent="0.3">
      <c r="J155" s="165"/>
      <c r="K155" s="165"/>
      <c r="P155" s="6"/>
    </row>
    <row r="156" spans="10:16" x14ac:dyDescent="0.3">
      <c r="J156" s="165"/>
      <c r="K156" s="165"/>
      <c r="P156" s="6"/>
    </row>
    <row r="157" spans="10:16" x14ac:dyDescent="0.3">
      <c r="J157" s="165"/>
      <c r="K157" s="165"/>
      <c r="P157" s="6"/>
    </row>
    <row r="158" spans="10:16" x14ac:dyDescent="0.3">
      <c r="J158" s="165"/>
      <c r="K158" s="165"/>
      <c r="P158" s="6"/>
    </row>
    <row r="159" spans="10:16" x14ac:dyDescent="0.3">
      <c r="J159" s="165"/>
      <c r="K159" s="165"/>
      <c r="P159" s="6"/>
    </row>
    <row r="160" spans="10:16" x14ac:dyDescent="0.3">
      <c r="J160" s="165"/>
      <c r="K160" s="165"/>
      <c r="P160" s="6"/>
    </row>
    <row r="161" spans="10:16" x14ac:dyDescent="0.3">
      <c r="J161" s="165"/>
      <c r="K161" s="165"/>
      <c r="P161" s="6"/>
    </row>
    <row r="162" spans="10:16" x14ac:dyDescent="0.3">
      <c r="J162" s="165"/>
      <c r="K162" s="165"/>
      <c r="P162" s="6"/>
    </row>
    <row r="163" spans="10:16" x14ac:dyDescent="0.3">
      <c r="J163" s="165"/>
      <c r="K163" s="165"/>
      <c r="P163" s="6"/>
    </row>
    <row r="164" spans="10:16" x14ac:dyDescent="0.3">
      <c r="J164" s="165"/>
      <c r="K164" s="165"/>
      <c r="P164" s="6"/>
    </row>
    <row r="165" spans="10:16" x14ac:dyDescent="0.3">
      <c r="J165" s="165"/>
      <c r="K165" s="165"/>
      <c r="P165" s="6"/>
    </row>
    <row r="166" spans="10:16" x14ac:dyDescent="0.3">
      <c r="J166" s="165"/>
      <c r="K166" s="165"/>
      <c r="P166" s="6"/>
    </row>
    <row r="167" spans="10:16" x14ac:dyDescent="0.3">
      <c r="J167" s="165"/>
      <c r="K167" s="165"/>
      <c r="P167" s="6"/>
    </row>
    <row r="168" spans="10:16" x14ac:dyDescent="0.3">
      <c r="J168" s="165"/>
      <c r="K168" s="165"/>
      <c r="P168" s="6"/>
    </row>
    <row r="169" spans="10:16" x14ac:dyDescent="0.3">
      <c r="J169" s="165"/>
      <c r="K169" s="165"/>
      <c r="P169" s="6"/>
    </row>
    <row r="170" spans="10:16" x14ac:dyDescent="0.3">
      <c r="J170" s="165"/>
      <c r="K170" s="165"/>
      <c r="P170" s="6"/>
    </row>
    <row r="171" spans="10:16" x14ac:dyDescent="0.3">
      <c r="J171" s="165"/>
      <c r="K171" s="165"/>
      <c r="P171" s="6"/>
    </row>
    <row r="172" spans="10:16" x14ac:dyDescent="0.3">
      <c r="J172" s="165"/>
      <c r="K172" s="165"/>
      <c r="P172" s="6"/>
    </row>
    <row r="173" spans="10:16" x14ac:dyDescent="0.3">
      <c r="J173" s="165"/>
      <c r="K173" s="165"/>
      <c r="P173" s="6"/>
    </row>
    <row r="174" spans="10:16" x14ac:dyDescent="0.3">
      <c r="J174" s="165"/>
      <c r="K174" s="165"/>
      <c r="P174" s="6"/>
    </row>
    <row r="175" spans="10:16" x14ac:dyDescent="0.3">
      <c r="J175" s="165"/>
      <c r="K175" s="165"/>
      <c r="P175" s="6"/>
    </row>
    <row r="176" spans="10:16" x14ac:dyDescent="0.3">
      <c r="J176" s="165"/>
      <c r="K176" s="165"/>
      <c r="P176" s="6"/>
    </row>
    <row r="177" spans="10:16" x14ac:dyDescent="0.3">
      <c r="J177" s="165"/>
      <c r="K177" s="165"/>
      <c r="P177" s="6"/>
    </row>
    <row r="178" spans="10:16" x14ac:dyDescent="0.3">
      <c r="J178" s="165"/>
      <c r="K178" s="165"/>
      <c r="P178" s="6"/>
    </row>
    <row r="179" spans="10:16" x14ac:dyDescent="0.3">
      <c r="J179" s="165"/>
      <c r="K179" s="165"/>
      <c r="P179" s="6"/>
    </row>
    <row r="180" spans="10:16" x14ac:dyDescent="0.3">
      <c r="J180" s="165"/>
      <c r="K180" s="165"/>
      <c r="P180" s="6"/>
    </row>
    <row r="181" spans="10:16" x14ac:dyDescent="0.3">
      <c r="J181" s="165"/>
      <c r="K181" s="165"/>
      <c r="P181" s="6"/>
    </row>
    <row r="182" spans="10:16" x14ac:dyDescent="0.3">
      <c r="J182" s="165"/>
      <c r="K182" s="165"/>
      <c r="P182" s="6"/>
    </row>
    <row r="183" spans="10:16" x14ac:dyDescent="0.3">
      <c r="J183" s="165"/>
      <c r="K183" s="165"/>
      <c r="P183" s="6"/>
    </row>
    <row r="184" spans="10:16" x14ac:dyDescent="0.3">
      <c r="J184" s="165"/>
      <c r="K184" s="165"/>
      <c r="P184" s="6"/>
    </row>
    <row r="185" spans="10:16" x14ac:dyDescent="0.3">
      <c r="J185" s="165"/>
      <c r="K185" s="165"/>
      <c r="P185" s="6"/>
    </row>
    <row r="186" spans="10:16" x14ac:dyDescent="0.3">
      <c r="J186" s="165"/>
      <c r="K186" s="165"/>
      <c r="P186" s="6"/>
    </row>
    <row r="187" spans="10:16" x14ac:dyDescent="0.3">
      <c r="J187" s="165"/>
      <c r="K187" s="165"/>
      <c r="P187" s="6"/>
    </row>
    <row r="188" spans="10:16" x14ac:dyDescent="0.3">
      <c r="J188" s="165"/>
      <c r="K188" s="165"/>
      <c r="P188" s="6"/>
    </row>
    <row r="189" spans="10:16" x14ac:dyDescent="0.3">
      <c r="J189" s="165"/>
      <c r="K189" s="165"/>
      <c r="P189" s="6"/>
    </row>
    <row r="190" spans="10:16" x14ac:dyDescent="0.3">
      <c r="J190" s="165"/>
      <c r="K190" s="165"/>
      <c r="P190" s="6"/>
    </row>
    <row r="191" spans="10:16" x14ac:dyDescent="0.3">
      <c r="J191" s="165"/>
      <c r="K191" s="165"/>
      <c r="P191" s="6"/>
    </row>
    <row r="192" spans="10:16" x14ac:dyDescent="0.3">
      <c r="J192" s="165"/>
      <c r="K192" s="165"/>
      <c r="P192" s="6"/>
    </row>
    <row r="193" spans="10:16" x14ac:dyDescent="0.3">
      <c r="J193" s="165"/>
      <c r="K193" s="165"/>
      <c r="P193" s="6"/>
    </row>
    <row r="194" spans="10:16" x14ac:dyDescent="0.3">
      <c r="J194" s="165"/>
      <c r="K194" s="165"/>
      <c r="P194" s="6"/>
    </row>
    <row r="195" spans="10:16" x14ac:dyDescent="0.3">
      <c r="J195" s="165"/>
      <c r="K195" s="165"/>
      <c r="P195" s="6"/>
    </row>
    <row r="196" spans="10:16" x14ac:dyDescent="0.3">
      <c r="J196" s="165"/>
      <c r="K196" s="165"/>
      <c r="P196" s="6"/>
    </row>
    <row r="197" spans="10:16" x14ac:dyDescent="0.3">
      <c r="J197" s="165"/>
      <c r="K197" s="165"/>
      <c r="P197" s="6"/>
    </row>
    <row r="198" spans="10:16" x14ac:dyDescent="0.3">
      <c r="J198" s="165"/>
      <c r="K198" s="165"/>
      <c r="P198" s="6"/>
    </row>
    <row r="199" spans="10:16" x14ac:dyDescent="0.3">
      <c r="J199" s="165"/>
      <c r="K199" s="165"/>
      <c r="P199" s="6"/>
    </row>
    <row r="200" spans="10:16" x14ac:dyDescent="0.3">
      <c r="J200" s="165"/>
      <c r="K200" s="165"/>
      <c r="P200" s="6"/>
    </row>
    <row r="201" spans="10:16" x14ac:dyDescent="0.3">
      <c r="J201" s="165"/>
      <c r="K201" s="165"/>
      <c r="P201" s="6"/>
    </row>
    <row r="202" spans="10:16" x14ac:dyDescent="0.3">
      <c r="J202" s="165"/>
      <c r="K202" s="165"/>
      <c r="P202" s="6"/>
    </row>
    <row r="203" spans="10:16" x14ac:dyDescent="0.3">
      <c r="J203" s="165"/>
      <c r="K203" s="165"/>
      <c r="P203" s="6"/>
    </row>
    <row r="204" spans="10:16" x14ac:dyDescent="0.3">
      <c r="J204" s="165"/>
      <c r="K204" s="165"/>
      <c r="P204" s="6"/>
    </row>
    <row r="205" spans="10:16" x14ac:dyDescent="0.3">
      <c r="J205" s="165"/>
      <c r="K205" s="165"/>
      <c r="P205" s="6"/>
    </row>
    <row r="206" spans="10:16" x14ac:dyDescent="0.3">
      <c r="J206" s="165"/>
      <c r="K206" s="165"/>
      <c r="P206" s="6"/>
    </row>
    <row r="207" spans="10:16" x14ac:dyDescent="0.3">
      <c r="J207" s="165"/>
      <c r="K207" s="165"/>
      <c r="P207" s="6"/>
    </row>
    <row r="208" spans="10:16" x14ac:dyDescent="0.3">
      <c r="J208" s="165"/>
      <c r="K208" s="165"/>
      <c r="P208" s="6"/>
    </row>
    <row r="209" spans="10:16" x14ac:dyDescent="0.3">
      <c r="J209" s="165"/>
      <c r="K209" s="165"/>
      <c r="P209" s="6"/>
    </row>
    <row r="210" spans="10:16" x14ac:dyDescent="0.3">
      <c r="J210" s="165"/>
      <c r="K210" s="165"/>
      <c r="P210" s="6"/>
    </row>
    <row r="211" spans="10:16" x14ac:dyDescent="0.3">
      <c r="J211" s="165"/>
      <c r="K211" s="165"/>
      <c r="P211" s="6"/>
    </row>
    <row r="212" spans="10:16" x14ac:dyDescent="0.3">
      <c r="J212" s="165"/>
      <c r="K212" s="165"/>
      <c r="P212" s="6"/>
    </row>
    <row r="213" spans="10:16" x14ac:dyDescent="0.3">
      <c r="J213" s="165"/>
      <c r="K213" s="165"/>
      <c r="P213" s="6"/>
    </row>
    <row r="214" spans="10:16" x14ac:dyDescent="0.3">
      <c r="J214" s="165"/>
      <c r="K214" s="165"/>
      <c r="P214" s="6"/>
    </row>
    <row r="215" spans="10:16" x14ac:dyDescent="0.3">
      <c r="J215" s="165"/>
      <c r="K215" s="165"/>
      <c r="P215" s="6"/>
    </row>
    <row r="216" spans="10:16" x14ac:dyDescent="0.3">
      <c r="J216" s="165"/>
      <c r="K216" s="165"/>
      <c r="P216" s="6"/>
    </row>
    <row r="217" spans="10:16" x14ac:dyDescent="0.3">
      <c r="J217" s="165"/>
      <c r="K217" s="165"/>
      <c r="P217" s="6"/>
    </row>
    <row r="218" spans="10:16" x14ac:dyDescent="0.3">
      <c r="J218" s="165"/>
      <c r="K218" s="165"/>
      <c r="P218" s="6"/>
    </row>
    <row r="219" spans="10:16" x14ac:dyDescent="0.3">
      <c r="J219" s="165"/>
      <c r="K219" s="165"/>
      <c r="P219" s="6"/>
    </row>
    <row r="220" spans="10:16" x14ac:dyDescent="0.3">
      <c r="J220" s="165"/>
      <c r="K220" s="165"/>
      <c r="P220" s="6"/>
    </row>
    <row r="221" spans="10:16" x14ac:dyDescent="0.3">
      <c r="J221" s="165"/>
      <c r="K221" s="165"/>
      <c r="P221" s="6"/>
    </row>
    <row r="222" spans="10:16" x14ac:dyDescent="0.3">
      <c r="J222" s="165"/>
      <c r="K222" s="165"/>
      <c r="P222" s="6"/>
    </row>
    <row r="223" spans="10:16" x14ac:dyDescent="0.3">
      <c r="J223" s="165"/>
      <c r="K223" s="165"/>
      <c r="P223" s="6"/>
    </row>
    <row r="224" spans="10:16" x14ac:dyDescent="0.3">
      <c r="J224" s="165"/>
      <c r="K224" s="165"/>
      <c r="P224" s="6"/>
    </row>
    <row r="225" spans="10:16" x14ac:dyDescent="0.3">
      <c r="J225" s="165"/>
      <c r="K225" s="165"/>
      <c r="P225" s="6"/>
    </row>
    <row r="226" spans="10:16" x14ac:dyDescent="0.3">
      <c r="J226" s="165"/>
      <c r="K226" s="165"/>
      <c r="P226" s="6"/>
    </row>
    <row r="227" spans="10:16" x14ac:dyDescent="0.3">
      <c r="J227" s="165"/>
      <c r="K227" s="165"/>
      <c r="P227" s="6"/>
    </row>
    <row r="228" spans="10:16" x14ac:dyDescent="0.3">
      <c r="J228" s="165"/>
      <c r="K228" s="165"/>
      <c r="P228" s="6"/>
    </row>
    <row r="229" spans="10:16" x14ac:dyDescent="0.3">
      <c r="J229" s="165"/>
      <c r="K229" s="165"/>
      <c r="P229" s="6"/>
    </row>
    <row r="230" spans="10:16" x14ac:dyDescent="0.3">
      <c r="J230" s="165"/>
      <c r="K230" s="165"/>
      <c r="P230" s="6"/>
    </row>
    <row r="231" spans="10:16" x14ac:dyDescent="0.3">
      <c r="J231" s="165"/>
      <c r="K231" s="165"/>
      <c r="P231" s="6"/>
    </row>
    <row r="232" spans="10:16" x14ac:dyDescent="0.3">
      <c r="J232" s="165"/>
      <c r="K232" s="165"/>
      <c r="P232" s="6"/>
    </row>
    <row r="233" spans="10:16" x14ac:dyDescent="0.3">
      <c r="J233" s="165"/>
      <c r="K233" s="165"/>
      <c r="P233" s="6"/>
    </row>
    <row r="234" spans="10:16" x14ac:dyDescent="0.3">
      <c r="J234" s="165"/>
      <c r="K234" s="165"/>
      <c r="P234" s="6"/>
    </row>
    <row r="235" spans="10:16" x14ac:dyDescent="0.3">
      <c r="J235" s="165"/>
      <c r="K235" s="165"/>
      <c r="P235" s="6"/>
    </row>
    <row r="236" spans="10:16" x14ac:dyDescent="0.3">
      <c r="J236" s="165"/>
      <c r="K236" s="165"/>
      <c r="P236" s="6"/>
    </row>
    <row r="237" spans="10:16" x14ac:dyDescent="0.3">
      <c r="J237" s="165"/>
      <c r="K237" s="165"/>
      <c r="P237" s="6"/>
    </row>
    <row r="238" spans="10:16" x14ac:dyDescent="0.3">
      <c r="J238" s="165"/>
      <c r="K238" s="165"/>
      <c r="P238" s="6"/>
    </row>
    <row r="275" spans="15:15" x14ac:dyDescent="0.3">
      <c r="O275" s="3" t="str">
        <f>IF(Estimator!E255&gt;0,1,"")</f>
        <v/>
      </c>
    </row>
    <row r="276" spans="15:15" x14ac:dyDescent="0.3">
      <c r="O276" s="3" t="str">
        <f>IF(Estimator!E256&gt;0,1,"")</f>
        <v/>
      </c>
    </row>
    <row r="277" spans="15:15" x14ac:dyDescent="0.3">
      <c r="O277" s="3" t="str">
        <f>IF(Estimator!E257&gt;0,1,"")</f>
        <v/>
      </c>
    </row>
    <row r="278" spans="15:15" x14ac:dyDescent="0.3">
      <c r="O278" s="3" t="str">
        <f>IF(Estimator!E258&gt;0,1,"")</f>
        <v/>
      </c>
    </row>
    <row r="279" spans="15:15" x14ac:dyDescent="0.3">
      <c r="O279" s="3" t="str">
        <f>IF(Estimator!E259&gt;0,1,"")</f>
        <v/>
      </c>
    </row>
    <row r="280" spans="15:15" x14ac:dyDescent="0.3">
      <c r="O280" s="3" t="str">
        <f>IF(Estimator!E260&gt;0,1,"")</f>
        <v/>
      </c>
    </row>
    <row r="281" spans="15:15" x14ac:dyDescent="0.3">
      <c r="O281" s="3" t="str">
        <f>IF(Estimator!E261&gt;0,1,"")</f>
        <v/>
      </c>
    </row>
    <row r="282" spans="15:15" x14ac:dyDescent="0.3">
      <c r="O282" s="3" t="str">
        <f>IF(Estimator!E262&gt;0,1,"")</f>
        <v/>
      </c>
    </row>
    <row r="283" spans="15:15" x14ac:dyDescent="0.3">
      <c r="O283" s="3" t="str">
        <f>IF(Estimator!E263&gt;0,1,"")</f>
        <v/>
      </c>
    </row>
    <row r="284" spans="15:15" x14ac:dyDescent="0.3">
      <c r="O284" s="3" t="str">
        <f>IF(Estimator!E264&gt;0,1,"")</f>
        <v/>
      </c>
    </row>
    <row r="285" spans="15:15" x14ac:dyDescent="0.3">
      <c r="O285" s="3" t="str">
        <f>IF(Estimator!E265&gt;0,1,"")</f>
        <v/>
      </c>
    </row>
    <row r="286" spans="15:15" x14ac:dyDescent="0.3">
      <c r="O286" s="3" t="str">
        <f>IF(Estimator!E266&gt;0,1,"")</f>
        <v/>
      </c>
    </row>
    <row r="287" spans="15:15" x14ac:dyDescent="0.3">
      <c r="O287" s="3" t="str">
        <f>IF(Estimator!E267&gt;0,1,"")</f>
        <v/>
      </c>
    </row>
    <row r="288" spans="15:15" x14ac:dyDescent="0.3">
      <c r="O288" s="3" t="str">
        <f>IF(Estimator!E268&gt;0,1,"")</f>
        <v/>
      </c>
    </row>
    <row r="289" spans="15:15" x14ac:dyDescent="0.3">
      <c r="O289" s="3" t="str">
        <f>IF(Estimator!E269&gt;0,1,"")</f>
        <v/>
      </c>
    </row>
    <row r="290" spans="15:15" x14ac:dyDescent="0.3">
      <c r="O290" s="3" t="str">
        <f>IF(Estimator!E270&gt;0,1,"")</f>
        <v/>
      </c>
    </row>
    <row r="291" spans="15:15" x14ac:dyDescent="0.3">
      <c r="O291" s="3" t="str">
        <f>IF(Estimator!E271&gt;0,1,"")</f>
        <v/>
      </c>
    </row>
    <row r="292" spans="15:15" x14ac:dyDescent="0.3">
      <c r="O292" s="3" t="str">
        <f>IF(Estimator!E272&gt;0,1,"")</f>
        <v/>
      </c>
    </row>
    <row r="293" spans="15:15" x14ac:dyDescent="0.3">
      <c r="O293" s="3" t="str">
        <f>IF(Estimator!E273&gt;0,1,"")</f>
        <v/>
      </c>
    </row>
    <row r="294" spans="15:15" x14ac:dyDescent="0.3">
      <c r="O294" s="3" t="str">
        <f>IF(Estimator!E274&gt;0,1,"")</f>
        <v/>
      </c>
    </row>
    <row r="295" spans="15:15" x14ac:dyDescent="0.3">
      <c r="O295" s="3" t="str">
        <f>IF(Estimator!E275&gt;0,1,"")</f>
        <v/>
      </c>
    </row>
    <row r="296" spans="15:15" x14ac:dyDescent="0.3">
      <c r="O296" s="3" t="str">
        <f>IF(Estimator!E276&gt;0,1,"")</f>
        <v/>
      </c>
    </row>
    <row r="297" spans="15:15" x14ac:dyDescent="0.3">
      <c r="O297" s="3" t="str">
        <f>IF(Estimator!E277&gt;0,1,"")</f>
        <v/>
      </c>
    </row>
    <row r="298" spans="15:15" x14ac:dyDescent="0.3">
      <c r="O298" s="3" t="str">
        <f>IF(Estimator!E278&gt;0,1,"")</f>
        <v/>
      </c>
    </row>
    <row r="299" spans="15:15" x14ac:dyDescent="0.3">
      <c r="O299" s="3" t="str">
        <f>IF(Estimator!E279&gt;0,1,"")</f>
        <v/>
      </c>
    </row>
    <row r="300" spans="15:15" x14ac:dyDescent="0.3">
      <c r="O300" s="3" t="str">
        <f>IF(Estimator!E280&gt;0,1,"")</f>
        <v/>
      </c>
    </row>
    <row r="301" spans="15:15" x14ac:dyDescent="0.3">
      <c r="O301" s="3" t="str">
        <f>IF(Estimator!E281&gt;0,1,"")</f>
        <v/>
      </c>
    </row>
    <row r="302" spans="15:15" x14ac:dyDescent="0.3">
      <c r="O302" s="3" t="str">
        <f>IF(Estimator!E282&gt;0,1,"")</f>
        <v/>
      </c>
    </row>
    <row r="303" spans="15:15" x14ac:dyDescent="0.3">
      <c r="O303" s="3" t="str">
        <f>IF(Estimator!E283&gt;0,1,"")</f>
        <v/>
      </c>
    </row>
  </sheetData>
  <mergeCells count="693">
    <mergeCell ref="J117:K117"/>
    <mergeCell ref="J118:K118"/>
    <mergeCell ref="J119:K119"/>
    <mergeCell ref="J120:K120"/>
    <mergeCell ref="J121:K121"/>
    <mergeCell ref="J122:K122"/>
    <mergeCell ref="J111:K111"/>
    <mergeCell ref="J112:K112"/>
    <mergeCell ref="J113:K113"/>
    <mergeCell ref="J114:K114"/>
    <mergeCell ref="J115:K115"/>
    <mergeCell ref="J116:K116"/>
    <mergeCell ref="J135:K135"/>
    <mergeCell ref="J136:K136"/>
    <mergeCell ref="J129:K129"/>
    <mergeCell ref="J130:K130"/>
    <mergeCell ref="J131:K131"/>
    <mergeCell ref="J132:K132"/>
    <mergeCell ref="J133:K133"/>
    <mergeCell ref="J134:K134"/>
    <mergeCell ref="J123:K123"/>
    <mergeCell ref="J124:K124"/>
    <mergeCell ref="J125:K125"/>
    <mergeCell ref="J126:K126"/>
    <mergeCell ref="J127:K127"/>
    <mergeCell ref="J128:K128"/>
    <mergeCell ref="J105:K105"/>
    <mergeCell ref="J106:K106"/>
    <mergeCell ref="J107:K107"/>
    <mergeCell ref="J108:K108"/>
    <mergeCell ref="J109:K109"/>
    <mergeCell ref="J110:K110"/>
    <mergeCell ref="J99:K99"/>
    <mergeCell ref="J100:K100"/>
    <mergeCell ref="J101:K101"/>
    <mergeCell ref="J102:K102"/>
    <mergeCell ref="J103:K103"/>
    <mergeCell ref="J104:K104"/>
    <mergeCell ref="J93:K93"/>
    <mergeCell ref="J94:K94"/>
    <mergeCell ref="J95:K95"/>
    <mergeCell ref="J96:K96"/>
    <mergeCell ref="J97:K97"/>
    <mergeCell ref="J98:K98"/>
    <mergeCell ref="J87:K87"/>
    <mergeCell ref="J88:K88"/>
    <mergeCell ref="J89:K89"/>
    <mergeCell ref="J90:K90"/>
    <mergeCell ref="J91:K91"/>
    <mergeCell ref="J92:K92"/>
    <mergeCell ref="J81:K81"/>
    <mergeCell ref="J82:K82"/>
    <mergeCell ref="J83:K83"/>
    <mergeCell ref="J84:K84"/>
    <mergeCell ref="J85:K85"/>
    <mergeCell ref="J86:K86"/>
    <mergeCell ref="J75:K75"/>
    <mergeCell ref="J76:K76"/>
    <mergeCell ref="J77:K77"/>
    <mergeCell ref="J78:K78"/>
    <mergeCell ref="J79:K79"/>
    <mergeCell ref="J80:K80"/>
    <mergeCell ref="J69:K69"/>
    <mergeCell ref="J70:K70"/>
    <mergeCell ref="J71:K71"/>
    <mergeCell ref="J72:K72"/>
    <mergeCell ref="J73:K73"/>
    <mergeCell ref="J74:K74"/>
    <mergeCell ref="J63:K63"/>
    <mergeCell ref="J64:K64"/>
    <mergeCell ref="J65:K65"/>
    <mergeCell ref="J66:K66"/>
    <mergeCell ref="J67:K67"/>
    <mergeCell ref="J68:K68"/>
    <mergeCell ref="J57:K57"/>
    <mergeCell ref="J58:K58"/>
    <mergeCell ref="J59:K59"/>
    <mergeCell ref="J60:K60"/>
    <mergeCell ref="J61:K61"/>
    <mergeCell ref="J62:K62"/>
    <mergeCell ref="J36:K36"/>
    <mergeCell ref="J37:K37"/>
    <mergeCell ref="J38:K38"/>
    <mergeCell ref="J51:K51"/>
    <mergeCell ref="J52:K52"/>
    <mergeCell ref="J53:K53"/>
    <mergeCell ref="J54:K54"/>
    <mergeCell ref="J55:K55"/>
    <mergeCell ref="J56:K56"/>
    <mergeCell ref="J45:K45"/>
    <mergeCell ref="J46:K46"/>
    <mergeCell ref="J47:K47"/>
    <mergeCell ref="J48:K48"/>
    <mergeCell ref="J49:K49"/>
    <mergeCell ref="J50:K50"/>
    <mergeCell ref="J9:K9"/>
    <mergeCell ref="J10:K10"/>
    <mergeCell ref="J11:K11"/>
    <mergeCell ref="J12:K12"/>
    <mergeCell ref="J13:K13"/>
    <mergeCell ref="J14:K14"/>
    <mergeCell ref="J27:K27"/>
    <mergeCell ref="J28:K28"/>
    <mergeCell ref="J29:K29"/>
    <mergeCell ref="J21:K21"/>
    <mergeCell ref="J22:K22"/>
    <mergeCell ref="J23:K23"/>
    <mergeCell ref="J24:K24"/>
    <mergeCell ref="J25:K25"/>
    <mergeCell ref="J26:K26"/>
    <mergeCell ref="G119:I119"/>
    <mergeCell ref="G120:I120"/>
    <mergeCell ref="G121:I121"/>
    <mergeCell ref="G122:I122"/>
    <mergeCell ref="G123:I123"/>
    <mergeCell ref="G124:I124"/>
    <mergeCell ref="J15:K15"/>
    <mergeCell ref="J16:K16"/>
    <mergeCell ref="J17:K17"/>
    <mergeCell ref="J18:K18"/>
    <mergeCell ref="J19:K19"/>
    <mergeCell ref="J20:K20"/>
    <mergeCell ref="J30:K30"/>
    <mergeCell ref="J31:K31"/>
    <mergeCell ref="J32:K32"/>
    <mergeCell ref="J39:K39"/>
    <mergeCell ref="J40:K40"/>
    <mergeCell ref="J41:K41"/>
    <mergeCell ref="J42:K42"/>
    <mergeCell ref="J43:K43"/>
    <mergeCell ref="J44:K44"/>
    <mergeCell ref="J33:K33"/>
    <mergeCell ref="J34:K34"/>
    <mergeCell ref="J35:K35"/>
    <mergeCell ref="G113:I113"/>
    <mergeCell ref="G114:I114"/>
    <mergeCell ref="G115:I115"/>
    <mergeCell ref="G116:I116"/>
    <mergeCell ref="G117:I117"/>
    <mergeCell ref="G118:I118"/>
    <mergeCell ref="G107:I107"/>
    <mergeCell ref="G108:I108"/>
    <mergeCell ref="G109:I109"/>
    <mergeCell ref="G110:I110"/>
    <mergeCell ref="G111:I111"/>
    <mergeCell ref="G112:I112"/>
    <mergeCell ref="G134:I134"/>
    <mergeCell ref="G135:I135"/>
    <mergeCell ref="G136:I136"/>
    <mergeCell ref="G125:I125"/>
    <mergeCell ref="G126:I126"/>
    <mergeCell ref="G127:I127"/>
    <mergeCell ref="G128:I128"/>
    <mergeCell ref="G129:I129"/>
    <mergeCell ref="G130:I130"/>
    <mergeCell ref="G131:I131"/>
    <mergeCell ref="G132:I132"/>
    <mergeCell ref="G133:I133"/>
    <mergeCell ref="G101:I101"/>
    <mergeCell ref="G102:I102"/>
    <mergeCell ref="G103:I103"/>
    <mergeCell ref="G104:I104"/>
    <mergeCell ref="G105:I105"/>
    <mergeCell ref="G106:I106"/>
    <mergeCell ref="G95:I95"/>
    <mergeCell ref="G96:I96"/>
    <mergeCell ref="G97:I97"/>
    <mergeCell ref="G98:I98"/>
    <mergeCell ref="G99:I99"/>
    <mergeCell ref="G100:I100"/>
    <mergeCell ref="G89:I89"/>
    <mergeCell ref="G90:I90"/>
    <mergeCell ref="G91:I91"/>
    <mergeCell ref="G92:I92"/>
    <mergeCell ref="G93:I93"/>
    <mergeCell ref="G94:I94"/>
    <mergeCell ref="G83:I83"/>
    <mergeCell ref="G84:I84"/>
    <mergeCell ref="G85:I85"/>
    <mergeCell ref="G86:I86"/>
    <mergeCell ref="G87:I87"/>
    <mergeCell ref="G88:I88"/>
    <mergeCell ref="G77:I77"/>
    <mergeCell ref="G78:I78"/>
    <mergeCell ref="G79:I79"/>
    <mergeCell ref="G80:I80"/>
    <mergeCell ref="G81:I81"/>
    <mergeCell ref="G82:I82"/>
    <mergeCell ref="G71:I71"/>
    <mergeCell ref="G72:I72"/>
    <mergeCell ref="G73:I73"/>
    <mergeCell ref="G74:I74"/>
    <mergeCell ref="G75:I75"/>
    <mergeCell ref="G76:I76"/>
    <mergeCell ref="G65:I65"/>
    <mergeCell ref="G66:I66"/>
    <mergeCell ref="G67:I67"/>
    <mergeCell ref="G68:I68"/>
    <mergeCell ref="G69:I69"/>
    <mergeCell ref="G70:I70"/>
    <mergeCell ref="G59:I59"/>
    <mergeCell ref="G60:I60"/>
    <mergeCell ref="G61:I61"/>
    <mergeCell ref="G62:I62"/>
    <mergeCell ref="G63:I63"/>
    <mergeCell ref="G64:I64"/>
    <mergeCell ref="G53:I53"/>
    <mergeCell ref="G54:I54"/>
    <mergeCell ref="G55:I55"/>
    <mergeCell ref="G56:I56"/>
    <mergeCell ref="G57:I57"/>
    <mergeCell ref="G58:I58"/>
    <mergeCell ref="G47:I47"/>
    <mergeCell ref="G48:I48"/>
    <mergeCell ref="G49:I49"/>
    <mergeCell ref="G50:I50"/>
    <mergeCell ref="G51:I51"/>
    <mergeCell ref="G52:I52"/>
    <mergeCell ref="G44:I44"/>
    <mergeCell ref="G45:I45"/>
    <mergeCell ref="G46:I46"/>
    <mergeCell ref="G35:I35"/>
    <mergeCell ref="G36:I36"/>
    <mergeCell ref="G37:I37"/>
    <mergeCell ref="G38:I38"/>
    <mergeCell ref="G39:I39"/>
    <mergeCell ref="G40:I40"/>
    <mergeCell ref="G32:I32"/>
    <mergeCell ref="G33:I33"/>
    <mergeCell ref="G34:I34"/>
    <mergeCell ref="G26:I26"/>
    <mergeCell ref="G27:I27"/>
    <mergeCell ref="G28:I28"/>
    <mergeCell ref="G41:I41"/>
    <mergeCell ref="G42:I42"/>
    <mergeCell ref="G43:I43"/>
    <mergeCell ref="G20:I20"/>
    <mergeCell ref="G21:I21"/>
    <mergeCell ref="G22:I22"/>
    <mergeCell ref="E136:F136"/>
    <mergeCell ref="G8:I8"/>
    <mergeCell ref="G9:I9"/>
    <mergeCell ref="G10:I10"/>
    <mergeCell ref="G11:I11"/>
    <mergeCell ref="G12:I12"/>
    <mergeCell ref="G13:I13"/>
    <mergeCell ref="G14:I14"/>
    <mergeCell ref="G15:I15"/>
    <mergeCell ref="G16:I16"/>
    <mergeCell ref="E130:F130"/>
    <mergeCell ref="E131:F131"/>
    <mergeCell ref="E132:F132"/>
    <mergeCell ref="E133:F133"/>
    <mergeCell ref="E134:F134"/>
    <mergeCell ref="E135:F135"/>
    <mergeCell ref="E124:F124"/>
    <mergeCell ref="E125:F125"/>
    <mergeCell ref="G29:I29"/>
    <mergeCell ref="G30:I30"/>
    <mergeCell ref="G31:I31"/>
    <mergeCell ref="E126:F126"/>
    <mergeCell ref="E127:F127"/>
    <mergeCell ref="E128:F128"/>
    <mergeCell ref="E129:F129"/>
    <mergeCell ref="E118:F118"/>
    <mergeCell ref="E119:F119"/>
    <mergeCell ref="E121:F121"/>
    <mergeCell ref="E122:F122"/>
    <mergeCell ref="E123:F123"/>
    <mergeCell ref="E120:F120"/>
    <mergeCell ref="E117:F117"/>
    <mergeCell ref="E30:F30"/>
    <mergeCell ref="E31:F31"/>
    <mergeCell ref="E32:F32"/>
    <mergeCell ref="E33:F33"/>
    <mergeCell ref="E111:F111"/>
    <mergeCell ref="E103:F103"/>
    <mergeCell ref="E104:F104"/>
    <mergeCell ref="E105:F105"/>
    <mergeCell ref="C98:F98"/>
    <mergeCell ref="C105:D105"/>
    <mergeCell ref="C106:D106"/>
    <mergeCell ref="C107:D107"/>
    <mergeCell ref="C108:D108"/>
    <mergeCell ref="C109:D109"/>
    <mergeCell ref="C110:D110"/>
    <mergeCell ref="C103:D103"/>
    <mergeCell ref="C104:D104"/>
    <mergeCell ref="C99:F99"/>
    <mergeCell ref="C100:F100"/>
    <mergeCell ref="C101:F101"/>
    <mergeCell ref="C102:F102"/>
    <mergeCell ref="E106:F106"/>
    <mergeCell ref="E107:F107"/>
    <mergeCell ref="C135:D135"/>
    <mergeCell ref="C136:D136"/>
    <mergeCell ref="E8:F8"/>
    <mergeCell ref="E9:F9"/>
    <mergeCell ref="E10:F10"/>
    <mergeCell ref="E11:F11"/>
    <mergeCell ref="E12:F12"/>
    <mergeCell ref="E13:F13"/>
    <mergeCell ref="E14:F14"/>
    <mergeCell ref="E15:F15"/>
    <mergeCell ref="C129:D129"/>
    <mergeCell ref="C130:D130"/>
    <mergeCell ref="C131:D131"/>
    <mergeCell ref="C132:D132"/>
    <mergeCell ref="C133:D133"/>
    <mergeCell ref="C134:D134"/>
    <mergeCell ref="C123:D123"/>
    <mergeCell ref="C124:D124"/>
    <mergeCell ref="C125:D125"/>
    <mergeCell ref="C126:D126"/>
    <mergeCell ref="C127:D127"/>
    <mergeCell ref="C128:D128"/>
    <mergeCell ref="C117:D117"/>
    <mergeCell ref="C118:D118"/>
    <mergeCell ref="C119:D119"/>
    <mergeCell ref="C120:D120"/>
    <mergeCell ref="C121:D121"/>
    <mergeCell ref="C122:D122"/>
    <mergeCell ref="C111:D111"/>
    <mergeCell ref="C112:D112"/>
    <mergeCell ref="C113:D113"/>
    <mergeCell ref="C114:D114"/>
    <mergeCell ref="C115:D115"/>
    <mergeCell ref="C116:D116"/>
    <mergeCell ref="E108:F108"/>
    <mergeCell ref="E109:F109"/>
    <mergeCell ref="E110:F110"/>
    <mergeCell ref="E112:F112"/>
    <mergeCell ref="E113:F113"/>
    <mergeCell ref="E114:F114"/>
    <mergeCell ref="E115:F115"/>
    <mergeCell ref="E116:F116"/>
    <mergeCell ref="C89:F89"/>
    <mergeCell ref="C90:F90"/>
    <mergeCell ref="C91:F91"/>
    <mergeCell ref="C92:F92"/>
    <mergeCell ref="C93:F93"/>
    <mergeCell ref="C94:F94"/>
    <mergeCell ref="C95:F95"/>
    <mergeCell ref="C96:F96"/>
    <mergeCell ref="C97:F97"/>
    <mergeCell ref="C80:F80"/>
    <mergeCell ref="C81:F81"/>
    <mergeCell ref="C82:F82"/>
    <mergeCell ref="C83:F83"/>
    <mergeCell ref="C84:F84"/>
    <mergeCell ref="C85:F85"/>
    <mergeCell ref="C86:F86"/>
    <mergeCell ref="C87:F87"/>
    <mergeCell ref="C88:F88"/>
    <mergeCell ref="C71:F71"/>
    <mergeCell ref="C72:F72"/>
    <mergeCell ref="C73:F73"/>
    <mergeCell ref="C74:F74"/>
    <mergeCell ref="C75:F75"/>
    <mergeCell ref="C76:F76"/>
    <mergeCell ref="C77:F77"/>
    <mergeCell ref="C78:F78"/>
    <mergeCell ref="C79:F79"/>
    <mergeCell ref="C68:F68"/>
    <mergeCell ref="C69:F69"/>
    <mergeCell ref="C70:F70"/>
    <mergeCell ref="C62:D62"/>
    <mergeCell ref="C63:D63"/>
    <mergeCell ref="C64:D64"/>
    <mergeCell ref="C65:D65"/>
    <mergeCell ref="C66:D66"/>
    <mergeCell ref="E67:F67"/>
    <mergeCell ref="C67:D67"/>
    <mergeCell ref="E62:F62"/>
    <mergeCell ref="E63:F63"/>
    <mergeCell ref="E64:F64"/>
    <mergeCell ref="E65:F65"/>
    <mergeCell ref="E66:F66"/>
    <mergeCell ref="C57:D57"/>
    <mergeCell ref="C58:D58"/>
    <mergeCell ref="C59:D59"/>
    <mergeCell ref="C60:D60"/>
    <mergeCell ref="C61:D61"/>
    <mergeCell ref="E54:F54"/>
    <mergeCell ref="E55:F55"/>
    <mergeCell ref="E56:F56"/>
    <mergeCell ref="E57:F57"/>
    <mergeCell ref="E58:F58"/>
    <mergeCell ref="E59:F59"/>
    <mergeCell ref="E60:F60"/>
    <mergeCell ref="E61:F61"/>
    <mergeCell ref="C52:D52"/>
    <mergeCell ref="E52:F52"/>
    <mergeCell ref="C51:D51"/>
    <mergeCell ref="C53:D53"/>
    <mergeCell ref="E51:F51"/>
    <mergeCell ref="E53:F53"/>
    <mergeCell ref="C54:D54"/>
    <mergeCell ref="C55:D55"/>
    <mergeCell ref="C56:D56"/>
    <mergeCell ref="C49:D49"/>
    <mergeCell ref="C50:D50"/>
    <mergeCell ref="C39:D39"/>
    <mergeCell ref="C40:D40"/>
    <mergeCell ref="C41:D41"/>
    <mergeCell ref="C42:D42"/>
    <mergeCell ref="C43:D43"/>
    <mergeCell ref="C44:D44"/>
    <mergeCell ref="E39:F39"/>
    <mergeCell ref="E46:F46"/>
    <mergeCell ref="E47:F47"/>
    <mergeCell ref="E48:F48"/>
    <mergeCell ref="E49:F49"/>
    <mergeCell ref="E50:F50"/>
    <mergeCell ref="E40:F40"/>
    <mergeCell ref="E41:F41"/>
    <mergeCell ref="E42:F42"/>
    <mergeCell ref="E43:F43"/>
    <mergeCell ref="E44:F44"/>
    <mergeCell ref="E45:F45"/>
    <mergeCell ref="F5:H5"/>
    <mergeCell ref="C29:D29"/>
    <mergeCell ref="C30:D30"/>
    <mergeCell ref="C31:D31"/>
    <mergeCell ref="C32:D32"/>
    <mergeCell ref="C45:D45"/>
    <mergeCell ref="C46:D46"/>
    <mergeCell ref="C47:D47"/>
    <mergeCell ref="C48:D48"/>
    <mergeCell ref="E26:F26"/>
    <mergeCell ref="E27:F27"/>
    <mergeCell ref="E16:F16"/>
    <mergeCell ref="E17:F17"/>
    <mergeCell ref="E18:F18"/>
    <mergeCell ref="E19:F19"/>
    <mergeCell ref="E20:F20"/>
    <mergeCell ref="E21:F21"/>
    <mergeCell ref="E34:F34"/>
    <mergeCell ref="E35:F35"/>
    <mergeCell ref="E36:F36"/>
    <mergeCell ref="E37:F37"/>
    <mergeCell ref="E38:F38"/>
    <mergeCell ref="E28:F28"/>
    <mergeCell ref="E29:F29"/>
    <mergeCell ref="C7:D7"/>
    <mergeCell ref="E7:F7"/>
    <mergeCell ref="G7:I7"/>
    <mergeCell ref="C21:D21"/>
    <mergeCell ref="C22:D22"/>
    <mergeCell ref="C23:D23"/>
    <mergeCell ref="C24:D24"/>
    <mergeCell ref="C25:D25"/>
    <mergeCell ref="C15:D15"/>
    <mergeCell ref="C16:D16"/>
    <mergeCell ref="C17:D17"/>
    <mergeCell ref="C18:D18"/>
    <mergeCell ref="C19:D19"/>
    <mergeCell ref="C20:D20"/>
    <mergeCell ref="E22:F22"/>
    <mergeCell ref="E23:F23"/>
    <mergeCell ref="E24:F24"/>
    <mergeCell ref="E25:F25"/>
    <mergeCell ref="G23:I23"/>
    <mergeCell ref="G24:I24"/>
    <mergeCell ref="G25:I25"/>
    <mergeCell ref="G17:I17"/>
    <mergeCell ref="G18:I18"/>
    <mergeCell ref="G19:I19"/>
    <mergeCell ref="J7:K7"/>
    <mergeCell ref="C8:D8"/>
    <mergeCell ref="J8:K8"/>
    <mergeCell ref="J137:K137"/>
    <mergeCell ref="J138:K138"/>
    <mergeCell ref="J139:K139"/>
    <mergeCell ref="J140:K140"/>
    <mergeCell ref="J141:K141"/>
    <mergeCell ref="J142:K142"/>
    <mergeCell ref="C9:D9"/>
    <mergeCell ref="C10:D10"/>
    <mergeCell ref="C11:D11"/>
    <mergeCell ref="C12:D12"/>
    <mergeCell ref="C13:D13"/>
    <mergeCell ref="C14:D14"/>
    <mergeCell ref="C26:D26"/>
    <mergeCell ref="C33:D33"/>
    <mergeCell ref="C34:D34"/>
    <mergeCell ref="C35:D35"/>
    <mergeCell ref="C36:D36"/>
    <mergeCell ref="C37:D37"/>
    <mergeCell ref="C38:D38"/>
    <mergeCell ref="C27:D27"/>
    <mergeCell ref="C28:D28"/>
    <mergeCell ref="J143:K143"/>
    <mergeCell ref="J144:K144"/>
    <mergeCell ref="J145:K145"/>
    <mergeCell ref="J146:K146"/>
    <mergeCell ref="J147:K147"/>
    <mergeCell ref="J148:K148"/>
    <mergeCell ref="J149:K149"/>
    <mergeCell ref="J150:K150"/>
    <mergeCell ref="J151:K151"/>
    <mergeCell ref="J152:K152"/>
    <mergeCell ref="J153:K153"/>
    <mergeCell ref="J154:K154"/>
    <mergeCell ref="J155:K155"/>
    <mergeCell ref="J156:K156"/>
    <mergeCell ref="J157:K157"/>
    <mergeCell ref="J158:K158"/>
    <mergeCell ref="J159:K159"/>
    <mergeCell ref="J160:K160"/>
    <mergeCell ref="J161:K161"/>
    <mergeCell ref="J162:K162"/>
    <mergeCell ref="J163:K163"/>
    <mergeCell ref="J164:K164"/>
    <mergeCell ref="J165:K165"/>
    <mergeCell ref="J166:K166"/>
    <mergeCell ref="J167:K167"/>
    <mergeCell ref="J168:K168"/>
    <mergeCell ref="J169:K169"/>
    <mergeCell ref="J170:K170"/>
    <mergeCell ref="J171:K171"/>
    <mergeCell ref="J172:K172"/>
    <mergeCell ref="J173:K173"/>
    <mergeCell ref="J174:K174"/>
    <mergeCell ref="J175:K175"/>
    <mergeCell ref="J176:K176"/>
    <mergeCell ref="J177:K177"/>
    <mergeCell ref="J178:K178"/>
    <mergeCell ref="J179:K179"/>
    <mergeCell ref="J180:K180"/>
    <mergeCell ref="J181:K181"/>
    <mergeCell ref="J182:K182"/>
    <mergeCell ref="J183:K183"/>
    <mergeCell ref="J184:K184"/>
    <mergeCell ref="J185:K185"/>
    <mergeCell ref="J186:K186"/>
    <mergeCell ref="J187:K187"/>
    <mergeCell ref="J188:K188"/>
    <mergeCell ref="J189:K189"/>
    <mergeCell ref="J190:K190"/>
    <mergeCell ref="J191:K191"/>
    <mergeCell ref="J192:K192"/>
    <mergeCell ref="J193:K193"/>
    <mergeCell ref="J194:K194"/>
    <mergeCell ref="J195:K195"/>
    <mergeCell ref="J196:K196"/>
    <mergeCell ref="J197:K197"/>
    <mergeCell ref="J198:K198"/>
    <mergeCell ref="J199:K199"/>
    <mergeCell ref="J200:K200"/>
    <mergeCell ref="J201:K201"/>
    <mergeCell ref="J202:K202"/>
    <mergeCell ref="J203:K203"/>
    <mergeCell ref="J204:K204"/>
    <mergeCell ref="J205:K205"/>
    <mergeCell ref="J206:K206"/>
    <mergeCell ref="J207:K207"/>
    <mergeCell ref="J208:K208"/>
    <mergeCell ref="J209:K209"/>
    <mergeCell ref="J210:K210"/>
    <mergeCell ref="J211:K211"/>
    <mergeCell ref="J212:K212"/>
    <mergeCell ref="J213:K213"/>
    <mergeCell ref="J214:K214"/>
    <mergeCell ref="J215:K215"/>
    <mergeCell ref="J216:K216"/>
    <mergeCell ref="J217:K217"/>
    <mergeCell ref="J218:K218"/>
    <mergeCell ref="J219:K219"/>
    <mergeCell ref="J220:K220"/>
    <mergeCell ref="J221:K221"/>
    <mergeCell ref="J222:K222"/>
    <mergeCell ref="J223:K223"/>
    <mergeCell ref="J233:K233"/>
    <mergeCell ref="J234:K234"/>
    <mergeCell ref="J235:K235"/>
    <mergeCell ref="J236:K236"/>
    <mergeCell ref="J237:K237"/>
    <mergeCell ref="J238:K238"/>
    <mergeCell ref="J224:K224"/>
    <mergeCell ref="J225:K225"/>
    <mergeCell ref="J226:K226"/>
    <mergeCell ref="J227:K227"/>
    <mergeCell ref="J228:K228"/>
    <mergeCell ref="J229:K229"/>
    <mergeCell ref="J230:K230"/>
    <mergeCell ref="J231:K231"/>
    <mergeCell ref="J232:K232"/>
    <mergeCell ref="L7:M7"/>
    <mergeCell ref="L8:M8"/>
    <mergeCell ref="L9:M9"/>
    <mergeCell ref="L10:M10"/>
    <mergeCell ref="L11:M11"/>
    <mergeCell ref="L12:M12"/>
    <mergeCell ref="L13:M13"/>
    <mergeCell ref="L14:M14"/>
    <mergeCell ref="L15:M15"/>
    <mergeCell ref="L16:M16"/>
    <mergeCell ref="L17:M17"/>
    <mergeCell ref="L18:M18"/>
    <mergeCell ref="L19:M19"/>
    <mergeCell ref="L20:M20"/>
    <mergeCell ref="L21:M21"/>
    <mergeCell ref="L22:M22"/>
    <mergeCell ref="L23:M23"/>
    <mergeCell ref="L24:M24"/>
    <mergeCell ref="L25:M25"/>
    <mergeCell ref="L26:M26"/>
    <mergeCell ref="L27:M27"/>
    <mergeCell ref="L28:M28"/>
    <mergeCell ref="L29:M29"/>
    <mergeCell ref="L30:M30"/>
    <mergeCell ref="L31:M31"/>
    <mergeCell ref="L32:M32"/>
    <mergeCell ref="L33:M33"/>
    <mergeCell ref="L34:M34"/>
    <mergeCell ref="L35:M35"/>
    <mergeCell ref="L36:M36"/>
    <mergeCell ref="L37:M37"/>
    <mergeCell ref="L38:M38"/>
    <mergeCell ref="L39:M39"/>
    <mergeCell ref="L40:M40"/>
    <mergeCell ref="L41:M41"/>
    <mergeCell ref="L42:M42"/>
    <mergeCell ref="L43:M43"/>
    <mergeCell ref="L44:M44"/>
    <mergeCell ref="L45:M45"/>
    <mergeCell ref="L46:M46"/>
    <mergeCell ref="L47:M47"/>
    <mergeCell ref="L48:M48"/>
    <mergeCell ref="L49:M49"/>
    <mergeCell ref="L50:M50"/>
    <mergeCell ref="L51:M51"/>
    <mergeCell ref="L52:M52"/>
    <mergeCell ref="L53:M53"/>
    <mergeCell ref="L54:M54"/>
    <mergeCell ref="L55:M55"/>
    <mergeCell ref="L56:M56"/>
    <mergeCell ref="L57:M57"/>
    <mergeCell ref="L58:M58"/>
    <mergeCell ref="L59:M59"/>
    <mergeCell ref="L60:M60"/>
    <mergeCell ref="L61:M61"/>
    <mergeCell ref="L62:M62"/>
    <mergeCell ref="L63:M63"/>
    <mergeCell ref="L64:M64"/>
    <mergeCell ref="L65:M65"/>
    <mergeCell ref="L66:M66"/>
    <mergeCell ref="L67:M67"/>
    <mergeCell ref="L68:M68"/>
    <mergeCell ref="L69:M69"/>
    <mergeCell ref="L70:M70"/>
    <mergeCell ref="L71:M71"/>
    <mergeCell ref="L72:M72"/>
    <mergeCell ref="L73:M73"/>
    <mergeCell ref="L74:M74"/>
    <mergeCell ref="L75:M75"/>
    <mergeCell ref="L76:M76"/>
    <mergeCell ref="L77:M77"/>
    <mergeCell ref="L78:M78"/>
    <mergeCell ref="L79:M79"/>
    <mergeCell ref="L80:M80"/>
    <mergeCell ref="L81:M81"/>
    <mergeCell ref="L82:M82"/>
    <mergeCell ref="L83:M83"/>
    <mergeCell ref="L84:M84"/>
    <mergeCell ref="L85:M85"/>
    <mergeCell ref="L86:M86"/>
    <mergeCell ref="L87:M87"/>
    <mergeCell ref="L2:M2"/>
    <mergeCell ref="H2:K2"/>
    <mergeCell ref="L3:M3"/>
    <mergeCell ref="L4:M4"/>
    <mergeCell ref="L106:M106"/>
    <mergeCell ref="L107:M107"/>
    <mergeCell ref="L97:M97"/>
    <mergeCell ref="L98:M98"/>
    <mergeCell ref="L99:M99"/>
    <mergeCell ref="L100:M100"/>
    <mergeCell ref="L101:M101"/>
    <mergeCell ref="L102:M102"/>
    <mergeCell ref="L103:M103"/>
    <mergeCell ref="L104:M104"/>
    <mergeCell ref="L105:M105"/>
    <mergeCell ref="L88:M88"/>
    <mergeCell ref="L89:M89"/>
    <mergeCell ref="L90:M90"/>
    <mergeCell ref="L91:M91"/>
    <mergeCell ref="L92:M92"/>
    <mergeCell ref="L93:M93"/>
    <mergeCell ref="L94:M94"/>
    <mergeCell ref="L95:M95"/>
    <mergeCell ref="L96:M96"/>
  </mergeCells>
  <pageMargins left="0.25" right="0.25" top="0.25" bottom="0.75" header="0.3" footer="0.3"/>
  <pageSetup scale="90" fitToHeight="0" orientation="landscape" r:id="rId1"/>
  <headerFooter>
    <oddFooter>&amp;L&amp;B Confidential&amp;B&amp;C&amp;D&amp;RPage &amp;P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Data</vt:lpstr>
      <vt:lpstr>Misc</vt:lpstr>
      <vt:lpstr>Estimator</vt:lpstr>
      <vt:lpstr>Parts Summary</vt:lpstr>
      <vt:lpstr>Data!Print_Area</vt:lpstr>
      <vt:lpstr>Estimator!Print_Area</vt:lpstr>
      <vt:lpstr>Misc!Print_Area</vt:lpstr>
      <vt:lpstr>'Parts Summary'!Print_Area</vt:lpstr>
      <vt:lpstr>Estimator!Print_Titles</vt:lpstr>
      <vt:lpstr>'Parts Summary'!Print_Titles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Malcolm</dc:creator>
  <cp:lastModifiedBy>Alexa Paige</cp:lastModifiedBy>
  <cp:lastPrinted>2014-06-10T17:20:19Z</cp:lastPrinted>
  <dcterms:created xsi:type="dcterms:W3CDTF">2013-07-12T19:06:20Z</dcterms:created>
  <dcterms:modified xsi:type="dcterms:W3CDTF">2026-09-28T15:29:26Z</dcterms:modified>
</cp:coreProperties>
</file>